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ALEX\ESCRITORIO\Contratación\VICEADMIN\Desktop\ALEX\JURIDICA\ALEX L\Pliegos\2019\FACHADAS PARA SEMANA SANTA\DOCUMENTO DEFINITIVOS\"/>
    </mc:Choice>
  </mc:AlternateContent>
  <bookViews>
    <workbookView xWindow="0" yWindow="0" windowWidth="28800" windowHeight="11730" activeTab="2"/>
  </bookViews>
  <sheets>
    <sheet name="VERIFICACIÓN JURIDICA" sheetId="63" r:id="rId1"/>
    <sheet name="VERIFICACIÓN FINANCIERA" sheetId="64" r:id="rId2"/>
    <sheet name="VERIFICACION TECNICA" sheetId="57" r:id="rId3"/>
    <sheet name="VTE" sheetId="33" r:id="rId4"/>
    <sheet name="CALIFICACION ADICIONAL" sheetId="58" r:id="rId5"/>
    <sheet name="PROPUESTA ECONOMICA" sheetId="32" state="hidden" r:id="rId6"/>
  </sheets>
  <externalReferences>
    <externalReference r:id="rId7"/>
    <externalReference r:id="rId8"/>
    <externalReference r:id="rId9"/>
    <externalReference r:id="rId10"/>
    <externalReference r:id="rId11"/>
  </externalReferences>
  <definedNames>
    <definedName name="_Toc212325127" localSheetId="0">'VERIFICACIÓN JURIDICA'!#REF!</definedName>
    <definedName name="_xlnm.Print_Area" localSheetId="4">'CALIFICACION ADICIONAL'!$A$1:$L$45</definedName>
    <definedName name="_xlnm.Print_Area" localSheetId="0">'VERIFICACIÓN JURIDICA'!$A$1:$J$35</definedName>
    <definedName name="_xlnm.Print_Area" localSheetId="2">'VERIFICACION TECNICA'!$A$1:$J$71</definedName>
    <definedName name="ELECTRICA" localSheetId="1">'[1]3.PRESUP. ELECTRICO'!$A$4:$G$212</definedName>
    <definedName name="ELECTRICA" localSheetId="0">'[1]3.PRESUP. ELECTRICO'!$A$4:$G$212</definedName>
    <definedName name="ELECTRICA">'[2]3.PRESUP. ELECTRICO'!$A$4:$G$212</definedName>
    <definedName name="Export" localSheetId="4"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'[3]VERIFICACION TECNICA'!$A$34:$B$37</definedName>
    <definedName name="formula" localSheetId="2">'VERIFICACION TECNICA'!$A$39:$B$42</definedName>
    <definedName name="formul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'[2]2.PRESUPUESTO OBRA CIVIL'!$A$4:$G$224</definedName>
    <definedName name="PROGRAMA" localSheetId="1">'[4]Planes Validar'!$B$2:$B$7</definedName>
    <definedName name="PROGRAMA" localSheetId="0">'[4]Planes Validar'!$B$2:$B$7</definedName>
    <definedName name="PROGRAMA">'[5]Planes Validar'!$B$2:$B$7</definedName>
    <definedName name="SELECCION" localSheetId="1">[4]Soluciones!$B$7</definedName>
    <definedName name="SELECCION" localSheetId="0">[4]Soluciones!$B$7</definedName>
    <definedName name="SELECCION">[5]Soluciones!$B$7</definedName>
    <definedName name="_xlnm.Print_Titles" localSheetId="4">'CALIFICACION ADICIONAL'!$A:$D,'CALIFICACION ADICIONAL'!$1:$12</definedName>
    <definedName name="_xlnm.Print_Titles" localSheetId="0">'VERIFICACIÓN JURIDICA'!$A:$B,'VERIFICACIÓN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15" i="57" l="1"/>
  <c r="D15" i="57"/>
  <c r="L21" i="58"/>
  <c r="J21" i="58"/>
  <c r="H21" i="58"/>
  <c r="F21" i="58"/>
  <c r="D21" i="58"/>
  <c r="J30" i="57"/>
  <c r="O49" i="33"/>
  <c r="O37" i="33"/>
  <c r="O10" i="33" s="1"/>
  <c r="O25" i="33"/>
  <c r="O11" i="33" s="1"/>
  <c r="F15" i="57" l="1"/>
  <c r="S3" i="33"/>
  <c r="O3" i="33"/>
  <c r="K3" i="33"/>
  <c r="K10" i="58"/>
  <c r="I10" i="58"/>
  <c r="G10" i="58"/>
  <c r="E10" i="58"/>
  <c r="I10" i="57"/>
  <c r="G10" i="57"/>
  <c r="E10" i="57"/>
  <c r="C10" i="57"/>
  <c r="G3" i="33" s="1"/>
  <c r="A7" i="58" l="1"/>
  <c r="S49" i="33" l="1"/>
  <c r="S37" i="33"/>
  <c r="S25" i="33"/>
  <c r="S11" i="33" s="1"/>
  <c r="S10" i="33" l="1"/>
  <c r="S6" i="33" s="1"/>
  <c r="J16" i="57" s="1"/>
  <c r="P49" i="33"/>
  <c r="K11" i="33"/>
  <c r="K49" i="33"/>
  <c r="L49" i="33" s="1"/>
  <c r="K37" i="33"/>
  <c r="K25" i="33"/>
  <c r="G49" i="33"/>
  <c r="G11" i="33" s="1"/>
  <c r="T49" i="33"/>
  <c r="G37" i="33"/>
  <c r="G25" i="33"/>
  <c r="O6" i="33" l="1"/>
  <c r="O13" i="33" s="1"/>
  <c r="P25" i="33"/>
  <c r="K10" i="33"/>
  <c r="H49" i="33"/>
  <c r="G10" i="33"/>
  <c r="G6" i="33" s="1"/>
  <c r="T37" i="33"/>
  <c r="T25" i="33"/>
  <c r="K6" i="33" l="1"/>
  <c r="F16" i="57" s="1"/>
  <c r="B48" i="57"/>
  <c r="B49" i="57" s="1"/>
  <c r="D30" i="57" l="1"/>
  <c r="B44" i="57" l="1"/>
  <c r="B45" i="57" s="1"/>
  <c r="K30" i="57"/>
  <c r="B42" i="57"/>
  <c r="B40" i="57"/>
  <c r="B41" i="57" l="1"/>
  <c r="D31" i="57"/>
  <c r="D34" i="57" s="1"/>
  <c r="J31" i="57"/>
  <c r="J34" i="57" s="1"/>
  <c r="H16" i="57" l="1"/>
  <c r="P37" i="33"/>
  <c r="L28" i="32" l="1"/>
  <c r="I26" i="32"/>
  <c r="D16" i="57" l="1"/>
  <c r="C16" i="57" s="1"/>
  <c r="C14" i="57" s="1"/>
  <c r="H37" i="33"/>
  <c r="L25" i="33"/>
  <c r="H25" i="33"/>
  <c r="L37" i="33"/>
  <c r="S13" i="33"/>
  <c r="G13" i="33"/>
  <c r="K13" i="33"/>
  <c r="E16" i="57"/>
  <c r="E14" i="57" s="1"/>
  <c r="I16" i="57"/>
  <c r="I14" i="57" s="1"/>
  <c r="D10" i="33"/>
  <c r="G16" i="57"/>
  <c r="G14" i="57" s="1"/>
</calcChain>
</file>

<file path=xl/sharedStrings.xml><?xml version="1.0" encoding="utf-8"?>
<sst xmlns="http://schemas.openxmlformats.org/spreadsheetml/2006/main" count="550" uniqueCount="238">
  <si>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</si>
  <si>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</si>
  <si>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</si>
  <si>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</si>
  <si>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</si>
  <si>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</si>
  <si>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</si>
  <si>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</si>
  <si>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</si>
  <si>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</si>
  <si>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</si>
  <si>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</si>
  <si>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</si>
  <si>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</si>
  <si>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</si>
  <si>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</si>
  <si>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</si>
  <si>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</si>
  <si>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</si>
  <si>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</si>
  <si>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</si>
  <si>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</si>
  <si>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</si>
  <si>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</si>
  <si>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</si>
  <si>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</si>
  <si>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</si>
  <si>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</si>
  <si>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</si>
  <si>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</si>
  <si>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</si>
  <si>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</si>
  <si>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</si>
  <si>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</si>
  <si>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</si>
  <si>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</si>
  <si>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</si>
  <si>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</si>
  <si>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</si>
  <si>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</si>
  <si>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</si>
  <si>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</si>
  <si>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</si>
  <si>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</si>
  <si>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</si>
  <si>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</si>
  <si>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</si>
  <si>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</si>
  <si>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</si>
  <si>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</si>
  <si>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</si>
  <si>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</si>
  <si>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</si>
  <si>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</si>
  <si>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</si>
  <si>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</si>
  <si>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</si>
  <si>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</si>
  <si>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</si>
  <si>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</si>
  <si>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</si>
  <si>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</si>
  <si>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</si>
  <si>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</si>
  <si>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</si>
  <si>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</si>
  <si>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</si>
  <si>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</si>
  <si>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</si>
  <si>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</si>
  <si>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</si>
  <si>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</si>
  <si>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</si>
  <si>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</si>
  <si>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</si>
  <si>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</si>
  <si>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</si>
  <si>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</si>
  <si>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</si>
  <si>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</si>
  <si>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</si>
  <si>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</si>
  <si>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</si>
  <si>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</si>
  <si>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</si>
  <si>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</si>
  <si>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</si>
  <si>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</si>
  <si>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</si>
  <si>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</si>
  <si>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</si>
  <si>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</si>
  <si>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</si>
  <si>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</si>
  <si>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</si>
  <si>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</si>
  <si>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</si>
  <si>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</si>
  <si>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</si>
  <si>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</si>
  <si>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</si>
  <si>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</si>
  <si>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</si>
  <si>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</si>
  <si>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</si>
  <si>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</si>
  <si>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</si>
  <si>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</si>
  <si>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</si>
  <si>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SI</t>
  </si>
  <si>
    <t>N/A</t>
  </si>
  <si>
    <t>CONCEPTO</t>
  </si>
  <si>
    <t>40% VTE</t>
  </si>
  <si>
    <t>VERIFICACIÓN REQUISITOS TECNICOS HABILITANTES</t>
  </si>
  <si>
    <t>% PARTICIPACION (40%)</t>
  </si>
  <si>
    <t>2.3.</t>
  </si>
  <si>
    <t>2.3.1.</t>
  </si>
  <si>
    <t>UNIVERSIDAD DEL CAUCA - VICERRECTORIA ADMINISTRATIVA</t>
  </si>
  <si>
    <t>HABIL</t>
  </si>
  <si>
    <t>VTE2</t>
  </si>
  <si>
    <t xml:space="preserve">INFORME DE EVALUACIÓN DE OFERTAS </t>
  </si>
  <si>
    <t>OBSERVACION</t>
  </si>
  <si>
    <t>REQUISITOS DE CAPACIDAD JURIDICA</t>
  </si>
  <si>
    <t>CARTA DE PRESENTACIÓN</t>
  </si>
  <si>
    <t>GARANTÍA DE SERIEDAD DE LA PROPUESTA</t>
  </si>
  <si>
    <t>NO</t>
  </si>
  <si>
    <t>PERSONAL MÍNIMO REQUERIDO</t>
  </si>
  <si>
    <t>2.4.</t>
  </si>
  <si>
    <t>PROPUESTA ECONOMICA</t>
  </si>
  <si>
    <t>Corrección Aritmetica</t>
  </si>
  <si>
    <t>NO HABIL</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</si>
  <si>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</si>
  <si>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</si>
  <si>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</si>
  <si>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</si>
  <si>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</si>
  <si>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</si>
  <si>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</si>
  <si>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</si>
  <si>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</si>
  <si>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</si>
  <si>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</si>
  <si>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</si>
  <si>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</si>
  <si>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</si>
  <si>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</si>
  <si>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</si>
  <si>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En el caso de estructura plural, el integrante que aporte el 40% de la experiencia específica o más relacionada con el criterio del VTE, deberá tener una participación mínima en la estructura plural del 40%.</t>
  </si>
  <si>
    <t xml:space="preserve">REGISTRO UNICO DE PROPONENTES </t>
  </si>
  <si>
    <t>CARTA DE ACEPTACIÓN DEL PRESUPUESTO OFICIAL</t>
  </si>
  <si>
    <t>HÁBIL</t>
  </si>
  <si>
    <t>CONTRATO 3</t>
  </si>
  <si>
    <t>UNSPSC
721015</t>
  </si>
  <si>
    <t>ING. CIVIL
FECHA EXP. M.P. 1991
CARTA DE COMPROMISO
DISPONIBILIDAD 100%</t>
  </si>
  <si>
    <t>LICITACIÓN PÚBLICA N° 003-2019</t>
  </si>
  <si>
    <t>OBJETO: OBRA CIVIL PARA ENLUCIMIENTO DE FACHADAS EXTERNAS DE LOS EDIFICIOS DE LA UNIVERSIDAD DEL CAUCA, UBICADOS EN EL SECTOR HISTÓRICO DE LA CIUDAD DE POPAYÁN PARA EL AÑO 2019.</t>
  </si>
  <si>
    <t>MANUEL JURADO HERRERA</t>
  </si>
  <si>
    <t>MÁXIMO tres (03) contratos de obra civil de construcción y/o adecuación y/o ampliación y/o mantenimiento y/o mejoramiento de edificaciones públicas no residenciales. La  sumatoria del valor actualizado de los contratos aportados debe ser por una cuantía igual o superior al presupuesto oficial de la presente convocatoria, relacionada con el  criterio de VALOR TOTAL EJECUTADO (VTE).
Cada contrato que el proponente aporte como experiencia específica debe estar registrado en el RUP y debe encontrarse inscrito en al menos uno (1) de los códigos UNSPSC exigidos en el numeral 2.1 literal (d) del presente pliego de condiciones. El RUP deberá estar vigente y en firme, de lo contrario el proponente quedará INHABILITADO.</t>
  </si>
  <si>
    <t>VALOR TOTAL EJECUTADO 
PO = $ 194.302.551</t>
  </si>
  <si>
    <t>Director de obra: Un (1) ingeniero civil o arquitecto, con al menos diez (10) años de experiencia general, contados a partir de la expedición de la matricula profesional con 50% de disponibilidad de tiempo, quien será el coordinador y responsable de cada una de las actividades y productos descritos en el presupuesto oficial.</t>
  </si>
  <si>
    <t>Residente de Obra. Un (1) ingeniero civil o arquitecto con al menos cinco (5) años de experiencia general, contados a partir de la expedición de la matricula profesional con 100% de disponibilidad de tiempo, y experiencia específica certificada como residente de obra o director de obra o contratista de obra de al menos un (01) contrato de obra civil de construcción y/o adecuación y/o ampliación y/o mantenimiento y/o mejoramiento de edificaciones no residenciales celebrados con entidades públicas. Adicionalmente deberá presentar certificado de trabajo seguro en alturas vigente nivel avanzado, es decir con fecha de expedición que no supere un (1) año a la fecha de cierre de la presente convocatoria.</t>
  </si>
  <si>
    <t>Maestro de obra. Un (1) maestro o técnico en construcción con al menos cinco (5) años de experiencia general, contados a partir de la expedición de la matricula profesional con 100% de disponibilidad de tiempo, y certificado de trabajo seguro en alturas vigente nivel avanzado, es decir con fecha de expedición que no supere un (1) año a la fecha de cierre de la presente convocatoria.</t>
  </si>
  <si>
    <t>Profesional en salud ocupacional. Un (1) profesional en un área de salud ocupacional o tecnólogo en salud ocupacional o técnico en salud ocupacional o profesional con
especialización en un área de salud ocupacional con 100% de disponibilidad de tiempo y con al menos tres (3) años de experiencia general, contado a partir de expedición de la resolución que le concede licencia para prestar servicios en salud ocupacional, la licencia deberá estar vigente a la fecha de cierre de la presente convocatoria; y certificado de trabajo seguro en alturas vigente nivel avanzado, es decir con fecha de expedición que no supere un (1) año a la fecha de cierre de la presente convocatoria.</t>
  </si>
  <si>
    <t xml:space="preserve">DOCUMENTOS TECNICOS </t>
  </si>
  <si>
    <t>2.3.1</t>
  </si>
  <si>
    <t>EXPERIENCIA ESPECÍFICA DEL PROPONENTE</t>
  </si>
  <si>
    <t>2.3.3</t>
  </si>
  <si>
    <t>NÚMERO DE CUADRILLAS DE TRABAJO (150 puntos)</t>
  </si>
  <si>
    <t>MENOS DE CUATRO (4) CUADRILLAS DE
TRABAJO SIMULTANEAS</t>
  </si>
  <si>
    <t>DE CUATRO (4) A CINCO (5) CUADRILLAS DE
TRABAJO SIMULTÁNEAS</t>
  </si>
  <si>
    <t>MAS DE CINCO (5) CUADRILLAS DE TRABAJO
SIMULTÁNEAS</t>
  </si>
  <si>
    <t>NÚMERO DE CUERPOS DE ANDAMIOS MULTIDIRECCIONALES CERTIFICADOS (150
puntos)</t>
  </si>
  <si>
    <t>Menos de 35 cuerpos</t>
  </si>
  <si>
    <t>Al menos 35 Cuerpos</t>
  </si>
  <si>
    <t>Mas de 35 cuerpos</t>
  </si>
  <si>
    <t>PUNTAJE ADICIONAL</t>
  </si>
  <si>
    <t>CONVOCATORIA PÚBLICA N° 003-2019</t>
  </si>
  <si>
    <t xml:space="preserve">VERIFICACIÓN REQUISITOS HABILITANTES - PROPONENTES </t>
  </si>
  <si>
    <t>OBJETO: OBRA CIVIL PARA ENLUCIMIENTO DE FACHADAS EXTERNAS DE LOS EDIFICIOS DE LA UNIVERSIDAD DEL CAUCA, UBICADOS EN EL SECTOR HISTÓRICO DE LA CIUDAD DE POPAYÁN PARA EL AÑO 2019</t>
  </si>
  <si>
    <t>GUSTAVO ADOLFO ACOSTA</t>
  </si>
  <si>
    <t>JUAN CARLOS MARTINEZ</t>
  </si>
  <si>
    <t xml:space="preserve">CONSORCIO T Y T </t>
  </si>
  <si>
    <t>EXISTENCIA Y CAPACIDAD LEGAL</t>
  </si>
  <si>
    <t>RUT</t>
  </si>
  <si>
    <t>PAGO DE APORTES DE SEGURIDAD SOCIAL Y APORTES PARAFISCALES</t>
  </si>
  <si>
    <t>COMPROMISO DE TRANSPARENCIA</t>
  </si>
  <si>
    <t>PAZ Y SALVO EXPEDIDO POR LA DIVISIÓN DE GESTIÓN FINANCIERA DE LA UNIVERSIDAD DEL CAUCA</t>
  </si>
  <si>
    <t>CERTIFICADO DE ANTECEDENTES FISCALES</t>
  </si>
  <si>
    <t xml:space="preserve">CERTIFICADO DE ANTECEDENTES DISCIPLINARIOS </t>
  </si>
  <si>
    <t>CERTIFICADO DE ANTECEDENTES  JUDICIALES</t>
  </si>
  <si>
    <t>REGISTRO NACIONAL DE MEDIDAS CORRECTIVAS</t>
  </si>
  <si>
    <t>LICITACION No. 003-2019</t>
  </si>
  <si>
    <t xml:space="preserve">UNSPSC
721015 </t>
  </si>
  <si>
    <t>ING. CIVIL
FECHA EXP. M.P. 1991
CARTA DE COMPROMISO DISPONIBILIDAD DEL 50%</t>
  </si>
  <si>
    <t>MAESTRO
FECHA EXP. 2000
CARTA DE COMPROMISO
DISPONIBILIDAD 100%
CERTIFICACION TRABAJO EN ALTURAS EXP. 8/07/2018</t>
  </si>
  <si>
    <r>
      <t xml:space="preserve">EL CONTRATO No.1
INSCRITO EN LOS CODIGOS UNSPSC 721015 
APORTA ACTA DE RECIBIDO DE OBRA N°3 Y FINAL
EL CONTRATO No.2
INSCRITO EN LOS CODIGOS UNSPSC 721015
APORTA ACTA DE LIQUIDACION
EL CONTRATO No.3
INSCRITO EN LOS CODIGOS UNSPSC 721515 
APORTA ACTA DE RECIBO DE OBRA N°3 Y FINAL
</t>
    </r>
    <r>
      <rPr>
        <b/>
        <sz val="11"/>
        <color rgb="FFFF0000"/>
        <rFont val="Arial Narrow"/>
        <family val="2"/>
      </rPr>
      <t/>
    </r>
  </si>
  <si>
    <t xml:space="preserve">EL CONTRATO No.1
INSCRITO EN LOS CODIGOS UNSPSC 721015 
APORTA ACTA PARCIAL N°4 Y FINAL
EL CONTRATO No.2
INSCRITO EN LOS CODIGOS UNSPSC 721015
APORTA ACTA DE LIQUIDACION FINAL
EL CONTRATO No.3
INSCRITO EN LOS CODIGOS UNSPSC 721515 
APORTA ACTA DE LIQUIDACIÓN FINAL
</t>
  </si>
  <si>
    <t>MAESTRO
FECHA EXP. 2011
CARTA DE COMPROMISO
DISPONIBILIDAD 100%
CERTIFICACION TRABAJO EN ALTURAS EXP. 22/10/2018</t>
  </si>
  <si>
    <t>ARQUITECTA
FECHA EXP. M.P. 2000
CARTA DE COMPROMISO
DISPONIBILIDAD 100%
ACTA DE LIQUIDACION COMO CONTRATISTA
CERTIFICACION TRABAJO EN ALTURAS EXP. 08/06/2018</t>
  </si>
  <si>
    <t>Anexa Carta  de la empresa CVS EQUIPAR &amp; CIA S. en C, junto con la camara de comercio</t>
  </si>
  <si>
    <t>Anexa Carta de compromiso</t>
  </si>
  <si>
    <t xml:space="preserve">Anexa  carta de compromiso </t>
  </si>
  <si>
    <t xml:space="preserve">EL CONTRATO No.1
INSCRITO EN LOS CODIGOS UNSPSC 721015 
APORTA ACTA LIQUIDACIÓN 
EL CONTRATO No.2
INSCRITO EN LOS CODIGOS UNSPSC 721015
APORTA  ACTA PARCIAL N°4 Y FINAL
</t>
  </si>
  <si>
    <t>En las actas de liquidación y/o actas de recibo final y/o certificaciones de los contratos aportados para acreditar la experiencia especifica debe constar la ejecución de la actividad pintura como mínimo en cuatro mil (4.000) metros cuadrados (M2) sumados todos ellos, no se tendrán en cuenta cantidades de pintura ejecutadas en otras unidades de medida. (resaltar en el documento la actividad a fin de facilitar la evaluación).
Cada uno de los integrantes del proponente plural debe garantizar una experiencia mínima de 30% del criterio habilitante: “la ejecución de la actividad pintura como mínimo en cuatro mil (4.000) metros cuadrados (M2)”; es decir, garantizar la ejecución de mil doscientos (1200 m2) de pintura en máximo tres contratos que no necesariamente deben ser coincidentes con los que reporte la firma oferente para certificar la experiencia mínima habilitante. No se tendrán en
cuenta cantidades de pintura ejecutadas en otras unidades de medida. (resaltar en el
documento la actividad a fin de facilitar la evaluación).</t>
  </si>
  <si>
    <t>ING. CIVIL
FECHA EXP. M.P. 2007
CARTA DE COMPROMISO
DISPONIBILIDAD 100%</t>
  </si>
  <si>
    <t>ING. CIVIL
FECHA EXP. M.P. 2005
CARTA DE COMPROMISO
DISPONIBILIDAD 100%
ACTA PARCIAL Y  FINAL COMO CONTRATISTA
CERTIFICACION TRABAJO EN ALTURAS EXP. 4/04/2018</t>
  </si>
  <si>
    <t>MAESTRO
FECHA EXP. 1996
CARTA DE COMPROMISO
DISPONIBILIDAD 100%
CERTIFICACION TRABAJO EN ALTURAS EXP. 4/04/2018</t>
  </si>
  <si>
    <t xml:space="preserve">TECNICO EN SEGURIDAD OCUPACIONAL DEBE ANEXAR LA LICENCIA PARA LA PRESTACION DE SERVICIOS EN SALUD OCUPACIONAL
CARTA DE COMPROMISO
DISPONIBILIDAD 100%
CERTIFICACION TRABAJO EN ALTURAS  EXP. 17/12/2018
</t>
  </si>
  <si>
    <t xml:space="preserve">EL CONTRATO No.1
INSCRITO EN LOS CODIGOS UNSPSC 721015 
APORTA ACTA  FINAL
EL CONTRATO No.2
INSCRITO EN LOS CODIGOS UNSPSC 721015
APORTA ACTA FINAL
</t>
  </si>
  <si>
    <t>ING. CIVIL
FECHA EXP. M.P. 2000
CARTA DE COMPROMISO
DISPONIBILIDAD 100%</t>
  </si>
  <si>
    <t>ING. CIVIL
FECHA EXP. M.P. 2007
CARTA DE COMPROMISO
DISPONIBILIDAD 100%
ACTA DE LIQUIDACION COMO CONTRATISTA
CERTIFICACION TRABAJO EN ALTURAS EXP. 18/09/2018</t>
  </si>
  <si>
    <t>MAESTRO
FECHA EXP. 2013
CARTA DE COMPROMISO
DISPONIBILIDAD 100%
CERTIFICACION TRABAJO EN ALTURAS EXP. 09/09/2018</t>
  </si>
  <si>
    <t>PUNTAJE N° CUADRILLAS</t>
  </si>
  <si>
    <t>PUNTAJE ANDAMIOS CERTIFICADOS</t>
  </si>
  <si>
    <t>Anexa carta de compromisos y relación de cuadrillas</t>
  </si>
  <si>
    <t>ESPECIALISTA EN SALUD OCUPACIONAL
FECHA EXP. LICENCIA 01/02/2012
CARTA DE COMPROMISO
DISPONIBILIDAD 100%
CERTIFICACION TRABAJO EN ALTURAS  EXP. 10/12/2018</t>
  </si>
  <si>
    <t xml:space="preserve">ESPECIALISTA EN SALUD OCUPACIONAL
FECHA EXP. LICENCIA 06/12/2011
CARTA DE COMPROMISO
DISPONIBILIDAD 100%
CERTIFICACION TRABAJO EN ALTURAS  EXP. 16/10/2018
</t>
  </si>
  <si>
    <t>No certifica disponibilidad de número de cuerpos de andamios multidireccionales
certificados</t>
  </si>
  <si>
    <t>Consorciado N°1 = 1617,48
Consorciado N°2 = 3763,00</t>
  </si>
  <si>
    <t xml:space="preserve">COMITÉ FINANCIERO ASESOR </t>
  </si>
  <si>
    <t xml:space="preserve">VERIFICACIÓN REQUISITOS FINANCIEROS - PROPONENTES </t>
  </si>
  <si>
    <t>REQUISITOS DE CAPACIDAD FINANCIERA</t>
  </si>
  <si>
    <t>ÍNDICE DE LIQUIDEZ &gt;= 1,2</t>
  </si>
  <si>
    <t>NINGUNA</t>
  </si>
  <si>
    <t>NIVEL DE ENDEUDAMIENTO &lt;= 60%</t>
  </si>
  <si>
    <t>RAZÓN DE COBERTURA DE INTERESES &gt;= 1 ó INDEFINIDO</t>
  </si>
  <si>
    <t>CAPITAL DE TRABAJO &gt;= AL 100% DE $194.302.501</t>
  </si>
  <si>
    <t>RENTABILIDAD EN EL PATRIMONIO  &gt;= 0,03</t>
  </si>
  <si>
    <t>RENTABILIDAD EN EL ACTIVO  &gt;=0,01</t>
  </si>
  <si>
    <t>SUBSANA</t>
  </si>
  <si>
    <t xml:space="preserve"> APORTA EL DIPLOMA DE ESPECIALISTA EN GERENCIA  EN SALUD OCUPACIONAL
FECHA EXP. LICENCIA 25/07/2014
CARTA DE COMPROMISO
DISPONIBILIDAD 100%
CERTIFICACION TRABAJO EN ALTURAS  EXP. 20/03/2018</t>
  </si>
  <si>
    <t>Se verifica los folios 70 al 80</t>
  </si>
  <si>
    <t>NO APORTA EL REQUISITO.
SE DEJA CLARO QUE SI SE PRESENTA ALGUN ERROR EN LA PROPUESTA ECONOMICA SERA RECHAZADA</t>
  </si>
  <si>
    <t>ING. CIVIL
FECHA EXP. M.P. 1995
CARTA DE COMPROMISO
DISPONIBILIDAD 100%
ACTA DE PARCIAL N. 4 Y FINAL COMO CONTRATISTA
 CUMPLE CON EL CERTIFICADO DE TRABAJO EN ALTURAS</t>
  </si>
  <si>
    <t>2.3.2.</t>
  </si>
  <si>
    <t>COMPROMISO DE UTILIZAR ANDAMIOS CERTIFICADOS</t>
  </si>
  <si>
    <t>El proponente deberá presentar una declaración juramentada de compromiso debidamente
suscrita, donde conste que utilizará ANDAMIOS MULTIDIRECCIONALES CERTIFICADOS para
ejecutar las actividades descritas en el presupuesto oficial, brindando cumplimiento a los
sistemas de ascenso y descenso para trabajo seguro en alturas descritos en el artículo 18 y 19
de la resolución 1409 de 2012, según Anexo K de la presente convocatoria, debidamente
diligenciado y suscrito por el proponente, su representante legal, representante o apoderado</t>
  </si>
  <si>
    <t>No presenta anexo K
La Universidad informa que al no percatarse en la evaluación de las propuestas de la ausencia del Anexo K; los oferentes podran presentar este requisito habilitante hasta antes del inicio de la Audiencia de Adjudicación,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</si>
</sst>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164" formatCode="&quot;$&quot;\ #,##0_);[Red]\(&quot;$&quot;\ #,##0\)"/>
    <numFmt numFmtId="165" formatCode="_-&quot;$&quot;* #,##0_-;\-&quot;$&quot;* #,##0_-;_-&quot;$&quot;* &quot;-&quot;_-;_-@_-"/>
    <numFmt numFmtId="166" formatCode="_-&quot;$&quot;* #,##0.00_-;\-&quot;$&quot;* #,##0.00_-;_-&quot;$&quot;* &quot;-&quot;??_-;_-@_-"/>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0.000"/>
    <numFmt numFmtId="177" formatCode="_(* #,##0.00_);_(* \(#,##0.00\);_(* &quot;-&quot;??_);_(@_)"/>
  </numFmts>
  <fonts count="3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b/>
      <sz val="11"/>
      <color rgb="FFFF0000"/>
      <name val="Arial Narrow"/>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ont>
    <font>
      <b/>
      <sz val="14"/>
      <color rgb="FF0070C0"/>
      <name val="Arial Narrow"/>
      <family val="2"/>
    </font>
    <font>
      <b/>
      <sz val="14"/>
      <name val="Arial"/>
      <family val="2"/>
    </font>
    <font>
      <b/>
      <sz val="14"/>
      <color rgb="FF002060"/>
      <name val="Arial Narrow"/>
      <family val="2"/>
    </font>
    <font>
      <sz val="14"/>
      <name val="Arial"/>
      <family val="2"/>
    </font>
    <font>
      <sz val="10"/>
      <color rgb="FFFF0000"/>
      <name val="Arial Narrow"/>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0">
    <xf numFmtId="0" fontId="0" fillId="0" borderId="0"/>
    <xf numFmtId="167"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xf numFmtId="0" fontId="33" fillId="0" borderId="0"/>
    <xf numFmtId="177" fontId="2" fillId="0" borderId="0" applyFont="0" applyFill="0" applyBorder="0" applyAlignment="0" applyProtection="0"/>
  </cellStyleXfs>
  <cellXfs count="283">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5"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18" fillId="0" borderId="21" xfId="112" applyFont="1" applyFill="1" applyBorder="1" applyAlignment="1">
      <alignment horizontal="center" vertical="center"/>
    </xf>
    <xf numFmtId="0" fontId="18" fillId="0" borderId="21" xfId="112" applyFont="1" applyFill="1" applyBorder="1" applyAlignment="1">
      <alignment horizontal="center" vertical="center" wrapText="1"/>
    </xf>
    <xf numFmtId="172" fontId="18" fillId="0" borderId="21"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5" borderId="21" xfId="112" applyFont="1" applyFill="1" applyBorder="1" applyAlignment="1">
      <alignment horizontal="justify" vertical="center"/>
    </xf>
    <xf numFmtId="0" fontId="19" fillId="5" borderId="21" xfId="112" applyFont="1" applyFill="1" applyBorder="1" applyAlignment="1">
      <alignment horizontal="center" vertical="center" wrapText="1"/>
    </xf>
    <xf numFmtId="0" fontId="16" fillId="6" borderId="21" xfId="112" applyFont="1" applyFill="1" applyBorder="1" applyAlignment="1">
      <alignment horizontal="justify" vertical="center" wrapText="1"/>
    </xf>
    <xf numFmtId="0" fontId="20" fillId="0" borderId="21" xfId="112" applyFont="1" applyFill="1" applyBorder="1" applyAlignment="1">
      <alignment horizontal="center" vertical="center" wrapText="1"/>
    </xf>
    <xf numFmtId="0" fontId="16" fillId="6" borderId="21" xfId="112" applyFont="1" applyFill="1" applyBorder="1" applyAlignment="1">
      <alignment horizontal="left" vertical="center" wrapText="1"/>
    </xf>
    <xf numFmtId="169" fontId="18" fillId="0" borderId="21" xfId="113" applyNumberFormat="1" applyFont="1" applyFill="1" applyBorder="1" applyAlignment="1">
      <alignment horizontal="center" vertical="center" wrapText="1"/>
    </xf>
    <xf numFmtId="169" fontId="18" fillId="0" borderId="21" xfId="113" applyNumberFormat="1" applyFont="1" applyFill="1" applyBorder="1" applyAlignment="1">
      <alignment vertical="center" wrapText="1"/>
    </xf>
    <xf numFmtId="0" fontId="16" fillId="6" borderId="21" xfId="0" applyFont="1" applyFill="1" applyBorder="1" applyAlignment="1">
      <alignment horizontal="justify" vertical="center" wrapText="1"/>
    </xf>
    <xf numFmtId="0" fontId="18" fillId="0" borderId="21" xfId="0"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7" fillId="6" borderId="21"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6" fontId="16" fillId="0" borderId="0" xfId="112" applyNumberFormat="1" applyFont="1" applyFill="1" applyAlignment="1">
      <alignment horizontal="center" vertical="center"/>
    </xf>
    <xf numFmtId="176" fontId="18" fillId="0" borderId="0" xfId="112" applyNumberFormat="1" applyFont="1" applyFill="1" applyAlignment="1">
      <alignment horizontal="center" vertical="center"/>
    </xf>
    <xf numFmtId="0" fontId="27" fillId="0" borderId="0" xfId="112" applyFont="1" applyFill="1" applyAlignment="1">
      <alignment horizontal="center" vertical="center"/>
    </xf>
    <xf numFmtId="1" fontId="27" fillId="0" borderId="0" xfId="112" applyNumberFormat="1" applyFont="1" applyFill="1" applyAlignment="1">
      <alignment horizontal="center" vertical="center"/>
    </xf>
    <xf numFmtId="176"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1" xfId="112" applyNumberFormat="1" applyFont="1" applyFill="1" applyBorder="1" applyAlignment="1">
      <alignment horizontal="center" vertical="justify"/>
    </xf>
    <xf numFmtId="0" fontId="27" fillId="0" borderId="21" xfId="112" applyFont="1" applyFill="1" applyBorder="1" applyAlignment="1">
      <alignment horizontal="center" vertical="center"/>
    </xf>
    <xf numFmtId="172" fontId="28" fillId="0" borderId="21" xfId="112" applyNumberFormat="1" applyFont="1" applyFill="1" applyBorder="1" applyAlignment="1">
      <alignment horizontal="center" vertical="center"/>
    </xf>
    <xf numFmtId="0" fontId="18" fillId="0" borderId="21" xfId="112" applyFont="1" applyFill="1" applyBorder="1" applyAlignment="1">
      <alignment vertical="center"/>
    </xf>
    <xf numFmtId="0" fontId="28" fillId="0" borderId="21" xfId="112" applyNumberFormat="1" applyFont="1" applyFill="1" applyBorder="1" applyAlignment="1">
      <alignment horizontal="center" vertical="center"/>
    </xf>
    <xf numFmtId="0" fontId="18" fillId="0" borderId="21" xfId="112" applyFont="1" applyFill="1" applyBorder="1" applyAlignment="1">
      <alignment horizontal="left" vertical="center"/>
    </xf>
    <xf numFmtId="0" fontId="28" fillId="0" borderId="21" xfId="112" applyFont="1" applyFill="1" applyBorder="1" applyAlignment="1">
      <alignment horizontal="center" vertical="center"/>
    </xf>
    <xf numFmtId="0" fontId="16" fillId="0" borderId="0" xfId="112" applyFont="1" applyFill="1" applyAlignment="1">
      <alignment horizontal="left" vertical="center"/>
    </xf>
    <xf numFmtId="0" fontId="28" fillId="0" borderId="0" xfId="112" applyFont="1" applyFill="1" applyAlignment="1">
      <alignment horizontal="justify" vertical="justify"/>
    </xf>
    <xf numFmtId="2" fontId="29" fillId="0" borderId="21" xfId="112" applyNumberFormat="1" applyFont="1" applyFill="1" applyBorder="1" applyAlignment="1">
      <alignment horizontal="center" vertical="center"/>
    </xf>
    <xf numFmtId="2" fontId="27" fillId="0" borderId="21" xfId="112" applyNumberFormat="1" applyFont="1" applyFill="1" applyBorder="1" applyAlignment="1">
      <alignment horizontal="center" vertical="center"/>
    </xf>
    <xf numFmtId="0" fontId="27" fillId="2" borderId="21" xfId="112" applyFont="1" applyFill="1" applyBorder="1" applyAlignment="1">
      <alignment horizontal="center" vertical="center"/>
    </xf>
    <xf numFmtId="0" fontId="30" fillId="0" borderId="0" xfId="112" applyFont="1" applyFill="1" applyAlignment="1">
      <alignment vertical="center"/>
    </xf>
    <xf numFmtId="0" fontId="31" fillId="0" borderId="0" xfId="112" applyFont="1" applyFill="1" applyAlignment="1">
      <alignment vertical="justify"/>
    </xf>
    <xf numFmtId="0" fontId="2" fillId="0" borderId="0" xfId="112"/>
    <xf numFmtId="0" fontId="31"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2" fillId="0" borderId="0" xfId="112" applyFont="1" applyFill="1" applyAlignment="1">
      <alignment vertical="center"/>
    </xf>
    <xf numFmtId="0" fontId="32"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horizontal="center" vertical="center" wrapText="1"/>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20"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20" fillId="0" borderId="0" xfId="112" applyFont="1" applyFill="1" applyBorder="1" applyAlignment="1">
      <alignment vertical="center" wrapText="1"/>
    </xf>
    <xf numFmtId="0" fontId="19" fillId="0" borderId="20" xfId="112" applyFont="1" applyFill="1" applyBorder="1" applyAlignment="1">
      <alignment horizontal="left" vertical="center" wrapText="1"/>
    </xf>
    <xf numFmtId="172" fontId="34" fillId="0" borderId="21" xfId="112" applyNumberFormat="1" applyFont="1" applyFill="1" applyBorder="1" applyAlignment="1">
      <alignment horizontal="center" vertical="justify"/>
    </xf>
    <xf numFmtId="0" fontId="19" fillId="0" borderId="19" xfId="112" applyFont="1" applyFill="1" applyBorder="1" applyAlignment="1">
      <alignment horizontal="center" vertical="center"/>
    </xf>
    <xf numFmtId="0" fontId="20" fillId="0" borderId="11" xfId="112" applyFont="1" applyFill="1" applyBorder="1" applyAlignment="1">
      <alignment horizontal="center" vertical="center"/>
    </xf>
    <xf numFmtId="0" fontId="19" fillId="0" borderId="21" xfId="112" applyFont="1" applyFill="1" applyBorder="1" applyAlignment="1">
      <alignment horizontal="center" vertical="center"/>
    </xf>
    <xf numFmtId="0" fontId="19" fillId="0" borderId="17" xfId="112" applyFont="1" applyFill="1" applyBorder="1" applyAlignment="1">
      <alignment horizontal="center" vertical="center"/>
    </xf>
    <xf numFmtId="0" fontId="20" fillId="0" borderId="18" xfId="112" applyFont="1" applyFill="1" applyBorder="1" applyAlignment="1">
      <alignment horizontal="center" vertical="center"/>
    </xf>
    <xf numFmtId="0" fontId="19" fillId="0" borderId="21" xfId="112" applyFont="1" applyFill="1" applyBorder="1" applyAlignment="1">
      <alignment vertical="center"/>
    </xf>
    <xf numFmtId="0" fontId="19" fillId="0" borderId="18" xfId="112" applyFont="1" applyFill="1" applyBorder="1" applyAlignment="1">
      <alignment vertical="center"/>
    </xf>
    <xf numFmtId="0" fontId="19" fillId="0" borderId="18" xfId="112" applyFont="1" applyFill="1" applyBorder="1" applyAlignment="1">
      <alignment vertical="center" wrapText="1"/>
    </xf>
    <xf numFmtId="0" fontId="19" fillId="0" borderId="18" xfId="112" applyFont="1" applyFill="1" applyBorder="1" applyAlignment="1">
      <alignment horizontal="center" vertical="center" wrapText="1"/>
    </xf>
    <xf numFmtId="0" fontId="19" fillId="5" borderId="22" xfId="112" applyFont="1" applyFill="1" applyBorder="1" applyAlignment="1">
      <alignment horizontal="left" vertical="center" wrapText="1"/>
    </xf>
    <xf numFmtId="0" fontId="17" fillId="0" borderId="21" xfId="112" applyFont="1" applyFill="1" applyBorder="1" applyAlignment="1">
      <alignment vertical="center" wrapText="1"/>
    </xf>
    <xf numFmtId="0" fontId="17" fillId="0" borderId="18" xfId="112" applyFont="1" applyFill="1" applyBorder="1" applyAlignment="1">
      <alignment vertical="center" wrapText="1"/>
    </xf>
    <xf numFmtId="0" fontId="19" fillId="3" borderId="18" xfId="112" applyFont="1" applyFill="1" applyBorder="1" applyAlignment="1">
      <alignment horizontal="center" vertical="center" wrapText="1"/>
    </xf>
    <xf numFmtId="0" fontId="19" fillId="5" borderId="18" xfId="112" applyFont="1" applyFill="1" applyBorder="1" applyAlignment="1">
      <alignment horizontal="left" vertical="center" wrapText="1"/>
    </xf>
    <xf numFmtId="0" fontId="19" fillId="0" borderId="18" xfId="112" applyFont="1" applyFill="1" applyBorder="1" applyAlignment="1">
      <alignment horizontal="left" vertical="center" wrapText="1"/>
    </xf>
    <xf numFmtId="0" fontId="19" fillId="8" borderId="18" xfId="112" applyFont="1" applyFill="1" applyBorder="1" applyAlignment="1">
      <alignment horizontal="center" vertical="center" wrapText="1"/>
    </xf>
    <xf numFmtId="0" fontId="18" fillId="0" borderId="18" xfId="112" applyFont="1" applyFill="1" applyBorder="1" applyAlignment="1">
      <alignment horizontal="center" vertical="center"/>
    </xf>
    <xf numFmtId="0" fontId="18" fillId="0" borderId="18" xfId="112" applyFont="1" applyFill="1" applyBorder="1" applyAlignment="1">
      <alignment horizontal="center" vertical="center" wrapText="1"/>
    </xf>
    <xf numFmtId="0" fontId="28" fillId="6" borderId="18" xfId="112" applyFont="1" applyFill="1" applyBorder="1" applyAlignment="1">
      <alignment vertical="center"/>
    </xf>
    <xf numFmtId="0" fontId="28" fillId="6" borderId="18" xfId="112" applyFont="1" applyFill="1" applyBorder="1" applyAlignment="1">
      <alignment vertical="center" wrapText="1"/>
    </xf>
    <xf numFmtId="172" fontId="18" fillId="0" borderId="18" xfId="112" applyNumberFormat="1" applyFont="1" applyFill="1" applyBorder="1" applyAlignment="1">
      <alignment horizontal="center" vertical="center" wrapText="1"/>
    </xf>
    <xf numFmtId="0" fontId="6" fillId="0" borderId="0" xfId="112" applyFont="1" applyFill="1"/>
    <xf numFmtId="2" fontId="20" fillId="0" borderId="21" xfId="112" applyNumberFormat="1" applyFont="1" applyFill="1" applyBorder="1" applyAlignment="1">
      <alignment horizontal="center" vertical="center" wrapText="1"/>
    </xf>
    <xf numFmtId="0" fontId="12" fillId="0" borderId="0" xfId="112" applyFont="1" applyFill="1" applyAlignment="1">
      <alignment vertical="center"/>
    </xf>
    <xf numFmtId="0" fontId="33" fillId="0" borderId="0" xfId="118"/>
    <xf numFmtId="0" fontId="33" fillId="0" borderId="0" xfId="118"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center"/>
    </xf>
    <xf numFmtId="0" fontId="12" fillId="0" borderId="0" xfId="112" applyFont="1" applyFill="1" applyAlignment="1">
      <alignment horizontal="justify" vertical="center"/>
    </xf>
    <xf numFmtId="0" fontId="17" fillId="0" borderId="21" xfId="112" applyFont="1" applyFill="1" applyBorder="1" applyAlignment="1">
      <alignment horizontal="justify" vertical="center"/>
    </xf>
    <xf numFmtId="0" fontId="19" fillId="0" borderId="17" xfId="112" applyFont="1" applyFill="1" applyBorder="1" applyAlignment="1">
      <alignment vertical="center"/>
    </xf>
    <xf numFmtId="169" fontId="19" fillId="0" borderId="21" xfId="119" applyNumberFormat="1" applyFont="1" applyFill="1" applyBorder="1" applyAlignment="1">
      <alignment horizontal="center" vertical="center" wrapText="1"/>
    </xf>
    <xf numFmtId="0" fontId="19" fillId="0" borderId="23" xfId="112" applyFont="1" applyFill="1" applyBorder="1" applyAlignment="1">
      <alignment horizontal="center" vertical="center"/>
    </xf>
    <xf numFmtId="0" fontId="17" fillId="0" borderId="24" xfId="112" applyFont="1" applyBorder="1" applyAlignment="1">
      <alignment horizontal="justify" vertical="center"/>
    </xf>
    <xf numFmtId="0" fontId="19" fillId="0" borderId="21" xfId="112" applyFont="1" applyFill="1" applyBorder="1" applyAlignment="1">
      <alignment vertical="center" wrapText="1"/>
    </xf>
    <xf numFmtId="0" fontId="17" fillId="0" borderId="0" xfId="112" applyFont="1" applyFill="1" applyAlignment="1">
      <alignment horizontal="justify" vertical="center"/>
    </xf>
    <xf numFmtId="0" fontId="19" fillId="0" borderId="0" xfId="112" applyFont="1" applyFill="1" applyAlignment="1">
      <alignment horizontal="justify" vertical="center"/>
    </xf>
    <xf numFmtId="0" fontId="38" fillId="0" borderId="0" xfId="112" applyFont="1" applyFill="1" applyAlignment="1">
      <alignment horizontal="left" vertical="center"/>
    </xf>
    <xf numFmtId="0" fontId="18" fillId="0" borderId="0" xfId="112" applyFont="1" applyFill="1" applyAlignment="1">
      <alignment horizontal="justify" vertical="center"/>
    </xf>
    <xf numFmtId="0" fontId="19" fillId="0" borderId="19" xfId="112" applyFont="1" applyFill="1" applyBorder="1" applyAlignment="1">
      <alignment horizontal="center" vertical="center"/>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18" xfId="112" applyFont="1" applyFill="1" applyBorder="1" applyAlignment="1">
      <alignment horizontal="center" vertical="justify"/>
    </xf>
    <xf numFmtId="0" fontId="18" fillId="0" borderId="3" xfId="112" applyFont="1" applyFill="1" applyBorder="1" applyAlignment="1">
      <alignment horizontal="center" vertical="justify"/>
    </xf>
    <xf numFmtId="0" fontId="18" fillId="0" borderId="2" xfId="112" applyFont="1" applyFill="1" applyBorder="1" applyAlignment="1">
      <alignment horizontal="center" vertical="justify"/>
    </xf>
    <xf numFmtId="0" fontId="36" fillId="7" borderId="3" xfId="112" applyFont="1" applyFill="1" applyBorder="1" applyAlignment="1">
      <alignment horizontal="center" vertical="center" wrapText="1"/>
    </xf>
    <xf numFmtId="0" fontId="36" fillId="7" borderId="20" xfId="112" applyFont="1" applyFill="1" applyBorder="1" applyAlignment="1">
      <alignment horizontal="center" vertical="center" wrapText="1"/>
    </xf>
    <xf numFmtId="0" fontId="6" fillId="0" borderId="0" xfId="112" applyFont="1" applyFill="1" applyBorder="1" applyAlignment="1">
      <alignment horizontal="center" vertical="center"/>
    </xf>
    <xf numFmtId="0" fontId="6" fillId="0" borderId="10" xfId="112" applyFont="1" applyFill="1" applyBorder="1" applyAlignment="1">
      <alignment horizontal="center" vertical="center"/>
    </xf>
    <xf numFmtId="0" fontId="35" fillId="0" borderId="3" xfId="112" applyFont="1" applyFill="1" applyBorder="1" applyAlignment="1">
      <alignment horizontal="center" vertical="center" wrapText="1"/>
    </xf>
    <xf numFmtId="0" fontId="35" fillId="0" borderId="20" xfId="112" applyFont="1" applyFill="1" applyBorder="1" applyAlignment="1">
      <alignment horizontal="center" vertical="center" wrapText="1"/>
    </xf>
    <xf numFmtId="0" fontId="23" fillId="0" borderId="18" xfId="112" applyFont="1" applyFill="1" applyBorder="1" applyAlignment="1">
      <alignment horizontal="center" vertical="center" wrapText="1"/>
    </xf>
    <xf numFmtId="0" fontId="23" fillId="0" borderId="3"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18" fillId="0" borderId="18" xfId="112" applyFont="1" applyFill="1" applyBorder="1" applyAlignment="1">
      <alignment horizontal="center" vertical="center"/>
    </xf>
    <xf numFmtId="0" fontId="18" fillId="3" borderId="18"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23" fillId="0" borderId="21" xfId="118" applyFont="1" applyFill="1" applyBorder="1" applyAlignment="1">
      <alignment horizontal="center" vertical="center" wrapText="1"/>
    </xf>
    <xf numFmtId="0" fontId="23" fillId="0" borderId="22" xfId="118" applyFont="1" applyFill="1" applyBorder="1" applyAlignment="1">
      <alignment horizontal="center" vertical="center" wrapText="1"/>
    </xf>
    <xf numFmtId="0" fontId="23" fillId="0" borderId="2" xfId="118" applyFont="1" applyFill="1" applyBorder="1" applyAlignment="1">
      <alignment horizontal="center" vertical="center" wrapText="1"/>
    </xf>
    <xf numFmtId="0" fontId="19" fillId="7" borderId="22" xfId="112" applyFont="1" applyFill="1" applyBorder="1" applyAlignment="1">
      <alignment horizontal="center" vertical="center"/>
    </xf>
    <xf numFmtId="0" fontId="19" fillId="7" borderId="20"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37" fillId="8" borderId="0" xfId="118" applyFont="1" applyFill="1" applyBorder="1" applyAlignment="1">
      <alignment horizontal="center" vertical="center" wrapText="1"/>
    </xf>
    <xf numFmtId="0" fontId="12" fillId="0" borderId="0" xfId="112" applyFont="1" applyFill="1" applyBorder="1" applyAlignment="1">
      <alignment horizontal="left" vertical="center" wrapText="1"/>
    </xf>
    <xf numFmtId="0" fontId="18" fillId="0" borderId="21"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7" fillId="4" borderId="21" xfId="112" applyFont="1" applyFill="1" applyBorder="1" applyAlignment="1">
      <alignment horizontal="center" vertical="justify"/>
    </xf>
    <xf numFmtId="0" fontId="19" fillId="4" borderId="21" xfId="112" applyFont="1" applyFill="1" applyBorder="1" applyAlignment="1">
      <alignment horizontal="center" vertical="center" wrapText="1"/>
    </xf>
    <xf numFmtId="0" fontId="6" fillId="0" borderId="0" xfId="112" applyFont="1" applyFill="1" applyBorder="1" applyAlignment="1">
      <alignment vertical="center" wrapText="1"/>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9" fillId="3" borderId="22" xfId="112" applyFont="1" applyFill="1" applyBorder="1" applyAlignment="1">
      <alignment horizontal="center" vertical="center" wrapText="1"/>
    </xf>
    <xf numFmtId="0" fontId="2" fillId="3" borderId="2" xfId="112" applyFill="1" applyBorder="1" applyAlignment="1">
      <alignment horizontal="center" vertical="center" wrapText="1"/>
    </xf>
    <xf numFmtId="0" fontId="20" fillId="0" borderId="0" xfId="112" applyFont="1" applyFill="1" applyBorder="1" applyAlignment="1">
      <alignment vertical="center" wrapText="1"/>
    </xf>
    <xf numFmtId="0" fontId="17" fillId="0" borderId="22" xfId="112" applyFont="1" applyFill="1" applyBorder="1" applyAlignment="1">
      <alignment horizontal="center" vertical="justify"/>
    </xf>
    <xf numFmtId="0" fontId="17" fillId="0" borderId="2" xfId="112" applyFont="1" applyFill="1" applyBorder="1" applyAlignment="1">
      <alignment horizontal="center" vertical="justify"/>
    </xf>
    <xf numFmtId="0" fontId="19" fillId="0" borderId="19" xfId="112" applyFont="1" applyFill="1" applyBorder="1" applyAlignment="1">
      <alignment horizontal="center" vertical="center" wrapText="1"/>
    </xf>
    <xf numFmtId="0" fontId="19" fillId="0" borderId="17" xfId="112" applyFont="1" applyFill="1" applyBorder="1" applyAlignment="1">
      <alignment horizontal="center" vertical="center" wrapText="1"/>
    </xf>
    <xf numFmtId="0" fontId="19" fillId="0" borderId="11" xfId="112" applyFont="1" applyFill="1" applyBorder="1" applyAlignment="1">
      <alignment horizontal="center" vertical="center" wrapText="1"/>
    </xf>
    <xf numFmtId="0" fontId="19" fillId="9" borderId="19" xfId="112" applyFont="1" applyFill="1" applyBorder="1" applyAlignment="1">
      <alignment horizontal="center" vertical="center" wrapText="1"/>
    </xf>
    <xf numFmtId="0" fontId="19" fillId="9" borderId="17" xfId="112" applyFont="1" applyFill="1" applyBorder="1" applyAlignment="1">
      <alignment horizontal="center" vertical="center" wrapText="1"/>
    </xf>
    <xf numFmtId="0" fontId="19" fillId="9" borderId="11" xfId="112"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2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19"/>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3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6"/>
  <sheetViews>
    <sheetView view="pageBreakPreview" topLeftCell="A4" zoomScale="55" zoomScaleNormal="80" zoomScaleSheetLayoutView="55" zoomScalePageLayoutView="70" workbookViewId="0">
      <selection activeCell="H14" sqref="H14"/>
    </sheetView>
  </sheetViews>
  <sheetFormatPr baseColWidth="10" defaultColWidth="11.42578125" defaultRowHeight="12.75" x14ac:dyDescent="0.2"/>
  <cols>
    <col min="1" max="1" width="10" style="93" customWidth="1"/>
    <col min="2" max="2" width="90.85546875" style="94" customWidth="1"/>
    <col min="3" max="3" width="15.7109375" style="95" customWidth="1"/>
    <col min="4" max="4" width="35.140625" style="95" customWidth="1"/>
    <col min="5" max="5" width="19.42578125" style="95" customWidth="1"/>
    <col min="6" max="6" width="41.85546875" style="95" customWidth="1"/>
    <col min="7" max="7" width="21.7109375" style="95" customWidth="1"/>
    <col min="8" max="8" width="41.85546875" style="95" customWidth="1"/>
    <col min="9" max="9" width="19.42578125" style="95" customWidth="1"/>
    <col min="10" max="10" width="36.42578125" style="95" customWidth="1"/>
    <col min="11" max="16384" width="11.42578125" style="90"/>
  </cols>
  <sheetData>
    <row r="1" spans="1:10" s="85" customFormat="1" ht="38.1" customHeight="1" x14ac:dyDescent="0.25">
      <c r="A1" s="84"/>
      <c r="B1" s="231" t="s">
        <v>103</v>
      </c>
      <c r="C1" s="231"/>
      <c r="D1" s="231"/>
      <c r="E1" s="231"/>
      <c r="F1" s="231"/>
      <c r="G1" s="231"/>
      <c r="H1" s="231"/>
      <c r="I1" s="231"/>
      <c r="J1" s="231"/>
    </row>
    <row r="2" spans="1:10" s="85" customFormat="1" ht="31.5" customHeight="1" x14ac:dyDescent="0.25">
      <c r="A2" s="84"/>
      <c r="B2" s="231" t="s">
        <v>120</v>
      </c>
      <c r="C2" s="231"/>
      <c r="D2" s="231"/>
      <c r="E2" s="231"/>
      <c r="F2" s="231"/>
      <c r="G2" s="231"/>
      <c r="H2" s="231"/>
      <c r="I2" s="231"/>
      <c r="J2" s="231"/>
    </row>
    <row r="3" spans="1:10" s="85" customFormat="1" ht="30.6" customHeight="1" x14ac:dyDescent="0.25">
      <c r="A3" s="84"/>
      <c r="B3" s="231" t="s">
        <v>176</v>
      </c>
      <c r="C3" s="231"/>
      <c r="D3" s="231"/>
      <c r="E3" s="231"/>
      <c r="F3" s="231"/>
      <c r="G3" s="231"/>
      <c r="H3" s="231"/>
      <c r="I3" s="231"/>
      <c r="J3" s="231"/>
    </row>
    <row r="4" spans="1:10" s="85" customFormat="1" ht="41.1" customHeight="1" x14ac:dyDescent="0.25">
      <c r="A4" s="84"/>
      <c r="B4" s="232" t="s">
        <v>177</v>
      </c>
      <c r="C4" s="232"/>
      <c r="D4" s="232"/>
      <c r="E4" s="232"/>
      <c r="F4" s="232"/>
      <c r="G4" s="232"/>
      <c r="H4" s="232"/>
      <c r="I4" s="232"/>
      <c r="J4" s="232"/>
    </row>
    <row r="5" spans="1:10" s="85" customFormat="1" ht="68.099999999999994" customHeight="1" x14ac:dyDescent="0.25">
      <c r="A5" s="88"/>
      <c r="B5" s="233" t="s">
        <v>178</v>
      </c>
      <c r="C5" s="234"/>
      <c r="D5" s="234"/>
      <c r="E5" s="234"/>
      <c r="F5" s="234"/>
      <c r="G5" s="234"/>
      <c r="H5" s="234"/>
      <c r="I5" s="234"/>
      <c r="J5" s="234"/>
    </row>
    <row r="6" spans="1:10" ht="38.450000000000003" customHeight="1" x14ac:dyDescent="0.2">
      <c r="A6" s="221" t="s">
        <v>0</v>
      </c>
      <c r="B6" s="224" t="s">
        <v>105</v>
      </c>
      <c r="C6" s="226">
        <v>1</v>
      </c>
      <c r="D6" s="226"/>
      <c r="E6" s="227">
        <v>2</v>
      </c>
      <c r="F6" s="228"/>
      <c r="G6" s="227">
        <v>3</v>
      </c>
      <c r="H6" s="228"/>
      <c r="I6" s="227">
        <v>4</v>
      </c>
      <c r="J6" s="228"/>
    </row>
    <row r="7" spans="1:10" ht="38.450000000000003" customHeight="1" x14ac:dyDescent="0.2">
      <c r="A7" s="222"/>
      <c r="B7" s="225"/>
      <c r="C7" s="235" t="s">
        <v>179</v>
      </c>
      <c r="D7" s="235"/>
      <c r="E7" s="236" t="s">
        <v>180</v>
      </c>
      <c r="F7" s="237"/>
      <c r="G7" s="236" t="s">
        <v>181</v>
      </c>
      <c r="H7" s="237"/>
      <c r="I7" s="236" t="s">
        <v>156</v>
      </c>
      <c r="J7" s="237"/>
    </row>
    <row r="8" spans="1:10" ht="50.1" customHeight="1" x14ac:dyDescent="0.2">
      <c r="A8" s="223"/>
      <c r="B8" s="196" t="s">
        <v>106</v>
      </c>
      <c r="C8" s="196" t="s">
        <v>107</v>
      </c>
      <c r="D8" s="197" t="s">
        <v>121</v>
      </c>
      <c r="E8" s="196" t="s">
        <v>107</v>
      </c>
      <c r="F8" s="197" t="s">
        <v>121</v>
      </c>
      <c r="G8" s="196" t="s">
        <v>107</v>
      </c>
      <c r="H8" s="197" t="s">
        <v>121</v>
      </c>
      <c r="I8" s="196" t="s">
        <v>107</v>
      </c>
      <c r="J8" s="197" t="s">
        <v>121</v>
      </c>
    </row>
    <row r="9" spans="1:10" ht="52.5" customHeight="1" x14ac:dyDescent="0.2">
      <c r="A9" s="180"/>
      <c r="B9" s="229" t="s">
        <v>122</v>
      </c>
      <c r="C9" s="230"/>
      <c r="D9" s="230"/>
      <c r="E9" s="230"/>
      <c r="F9" s="230"/>
      <c r="G9" s="230"/>
      <c r="H9" s="230"/>
      <c r="I9" s="230"/>
      <c r="J9" s="230"/>
    </row>
    <row r="10" spans="1:10" ht="51.6" customHeight="1" x14ac:dyDescent="0.2">
      <c r="A10" s="184">
        <v>1</v>
      </c>
      <c r="B10" s="198" t="s">
        <v>123</v>
      </c>
      <c r="C10" s="197" t="s">
        <v>109</v>
      </c>
      <c r="D10" s="197"/>
      <c r="E10" s="197" t="s">
        <v>109</v>
      </c>
      <c r="F10" s="197"/>
      <c r="G10" s="197" t="s">
        <v>109</v>
      </c>
      <c r="H10" s="197"/>
      <c r="I10" s="197" t="s">
        <v>109</v>
      </c>
      <c r="J10" s="197"/>
    </row>
    <row r="11" spans="1:10" ht="58.5" customHeight="1" x14ac:dyDescent="0.2">
      <c r="A11" s="181">
        <v>2</v>
      </c>
      <c r="B11" s="198" t="s">
        <v>124</v>
      </c>
      <c r="C11" s="197" t="s">
        <v>109</v>
      </c>
      <c r="D11" s="197"/>
      <c r="E11" s="197" t="s">
        <v>109</v>
      </c>
      <c r="F11" s="197"/>
      <c r="G11" s="197" t="s">
        <v>109</v>
      </c>
      <c r="H11" s="197"/>
      <c r="I11" s="197" t="s">
        <v>109</v>
      </c>
      <c r="J11" s="197"/>
    </row>
    <row r="12" spans="1:10" ht="39.75" customHeight="1" x14ac:dyDescent="0.2">
      <c r="A12" s="184">
        <v>3</v>
      </c>
      <c r="B12" s="198" t="s">
        <v>182</v>
      </c>
      <c r="C12" s="197" t="s">
        <v>109</v>
      </c>
      <c r="D12" s="197"/>
      <c r="E12" s="197" t="s">
        <v>109</v>
      </c>
      <c r="F12" s="197"/>
      <c r="G12" s="197" t="s">
        <v>109</v>
      </c>
      <c r="H12" s="197"/>
      <c r="I12" s="197" t="s">
        <v>109</v>
      </c>
      <c r="J12" s="197"/>
    </row>
    <row r="13" spans="1:10" ht="36" customHeight="1" x14ac:dyDescent="0.2">
      <c r="A13" s="184">
        <v>4</v>
      </c>
      <c r="B13" s="198" t="s">
        <v>148</v>
      </c>
      <c r="C13" s="197" t="s">
        <v>109</v>
      </c>
      <c r="D13" s="197"/>
      <c r="E13" s="197" t="s">
        <v>109</v>
      </c>
      <c r="F13" s="197"/>
      <c r="G13" s="197" t="s">
        <v>109</v>
      </c>
      <c r="H13" s="197"/>
      <c r="I13" s="197" t="s">
        <v>109</v>
      </c>
      <c r="J13" s="197"/>
    </row>
    <row r="14" spans="1:10" ht="114" customHeight="1" x14ac:dyDescent="0.2">
      <c r="A14" s="181">
        <v>5</v>
      </c>
      <c r="B14" s="198" t="s">
        <v>149</v>
      </c>
      <c r="C14" s="197" t="s">
        <v>109</v>
      </c>
      <c r="D14" s="197"/>
      <c r="E14" s="197" t="s">
        <v>109</v>
      </c>
      <c r="F14" s="197"/>
      <c r="G14" s="197" t="s">
        <v>125</v>
      </c>
      <c r="H14" s="197" t="s">
        <v>232</v>
      </c>
      <c r="I14" s="197" t="s">
        <v>109</v>
      </c>
      <c r="J14" s="197"/>
    </row>
    <row r="15" spans="1:10" ht="62.45" customHeight="1" x14ac:dyDescent="0.2">
      <c r="A15" s="184">
        <v>6</v>
      </c>
      <c r="B15" s="198" t="s">
        <v>183</v>
      </c>
      <c r="C15" s="197" t="s">
        <v>109</v>
      </c>
      <c r="D15" s="197"/>
      <c r="E15" s="197" t="s">
        <v>109</v>
      </c>
      <c r="F15" s="197"/>
      <c r="G15" s="197" t="s">
        <v>109</v>
      </c>
      <c r="H15" s="197"/>
      <c r="I15" s="197" t="s">
        <v>109</v>
      </c>
      <c r="J15" s="197"/>
    </row>
    <row r="16" spans="1:10" ht="33" customHeight="1" x14ac:dyDescent="0.2">
      <c r="A16" s="184">
        <v>7</v>
      </c>
      <c r="B16" s="199" t="s">
        <v>184</v>
      </c>
      <c r="C16" s="197" t="s">
        <v>109</v>
      </c>
      <c r="D16" s="197"/>
      <c r="E16" s="197" t="s">
        <v>109</v>
      </c>
      <c r="F16" s="197"/>
      <c r="G16" s="197" t="s">
        <v>109</v>
      </c>
      <c r="H16" s="197"/>
      <c r="I16" s="197" t="s">
        <v>109</v>
      </c>
      <c r="J16" s="197"/>
    </row>
    <row r="17" spans="1:10" ht="33" customHeight="1" x14ac:dyDescent="0.2">
      <c r="A17" s="181">
        <v>8</v>
      </c>
      <c r="B17" s="198" t="s">
        <v>185</v>
      </c>
      <c r="C17" s="197" t="s">
        <v>109</v>
      </c>
      <c r="D17" s="197"/>
      <c r="E17" s="197" t="s">
        <v>109</v>
      </c>
      <c r="F17" s="197"/>
      <c r="G17" s="197" t="s">
        <v>109</v>
      </c>
      <c r="H17" s="197" t="s">
        <v>229</v>
      </c>
      <c r="I17" s="197" t="s">
        <v>109</v>
      </c>
      <c r="J17" s="197"/>
    </row>
    <row r="18" spans="1:10" ht="48.95" customHeight="1" x14ac:dyDescent="0.2">
      <c r="A18" s="184">
        <v>9</v>
      </c>
      <c r="B18" s="199" t="s">
        <v>186</v>
      </c>
      <c r="C18" s="197" t="s">
        <v>109</v>
      </c>
      <c r="D18" s="197"/>
      <c r="E18" s="197" t="s">
        <v>109</v>
      </c>
      <c r="F18" s="197"/>
      <c r="G18" s="197" t="s">
        <v>109</v>
      </c>
      <c r="H18" s="197" t="s">
        <v>229</v>
      </c>
      <c r="I18" s="197" t="s">
        <v>109</v>
      </c>
      <c r="J18" s="197"/>
    </row>
    <row r="19" spans="1:10" ht="27.75" customHeight="1" x14ac:dyDescent="0.2">
      <c r="A19" s="184">
        <v>10</v>
      </c>
      <c r="B19" s="198" t="s">
        <v>187</v>
      </c>
      <c r="C19" s="197" t="s">
        <v>109</v>
      </c>
      <c r="D19" s="197"/>
      <c r="E19" s="197" t="s">
        <v>109</v>
      </c>
      <c r="F19" s="197"/>
      <c r="G19" s="197" t="s">
        <v>109</v>
      </c>
      <c r="H19" s="197"/>
      <c r="I19" s="197" t="s">
        <v>109</v>
      </c>
      <c r="J19" s="197"/>
    </row>
    <row r="20" spans="1:10" ht="31.5" customHeight="1" x14ac:dyDescent="0.2">
      <c r="A20" s="181">
        <v>11</v>
      </c>
      <c r="B20" s="198" t="s">
        <v>188</v>
      </c>
      <c r="C20" s="197" t="s">
        <v>109</v>
      </c>
      <c r="D20" s="200"/>
      <c r="E20" s="197" t="s">
        <v>109</v>
      </c>
      <c r="F20" s="200"/>
      <c r="G20" s="197" t="s">
        <v>109</v>
      </c>
      <c r="H20" s="200"/>
      <c r="I20" s="197" t="s">
        <v>109</v>
      </c>
      <c r="J20" s="200"/>
    </row>
    <row r="21" spans="1:10" ht="56.1" customHeight="1" x14ac:dyDescent="0.2">
      <c r="A21" s="184">
        <v>12</v>
      </c>
      <c r="B21" s="199" t="s">
        <v>189</v>
      </c>
      <c r="C21" s="197" t="s">
        <v>109</v>
      </c>
      <c r="D21" s="197"/>
      <c r="E21" s="197" t="s">
        <v>109</v>
      </c>
      <c r="F21" s="197"/>
      <c r="G21" s="197" t="s">
        <v>109</v>
      </c>
      <c r="H21" s="197"/>
      <c r="I21" s="197" t="s">
        <v>109</v>
      </c>
      <c r="J21" s="197"/>
    </row>
    <row r="22" spans="1:10" ht="35.25" customHeight="1" x14ac:dyDescent="0.2">
      <c r="A22" s="184">
        <v>13</v>
      </c>
      <c r="B22" s="198" t="s">
        <v>190</v>
      </c>
      <c r="C22" s="197" t="s">
        <v>109</v>
      </c>
      <c r="D22" s="197"/>
      <c r="E22" s="197" t="s">
        <v>109</v>
      </c>
      <c r="F22" s="197"/>
      <c r="G22" s="197" t="s">
        <v>109</v>
      </c>
      <c r="H22" s="197"/>
      <c r="I22" s="197" t="s">
        <v>109</v>
      </c>
      <c r="J22" s="197"/>
    </row>
    <row r="23" spans="1:10" s="92" customFormat="1" ht="46.5" customHeight="1" x14ac:dyDescent="0.25">
      <c r="A23" s="238" t="s">
        <v>111</v>
      </c>
      <c r="B23" s="238"/>
      <c r="C23" s="239" t="s">
        <v>150</v>
      </c>
      <c r="D23" s="239"/>
      <c r="E23" s="239" t="s">
        <v>150</v>
      </c>
      <c r="F23" s="239"/>
      <c r="G23" s="239" t="s">
        <v>118</v>
      </c>
      <c r="H23" s="239"/>
      <c r="I23" s="239" t="s">
        <v>150</v>
      </c>
      <c r="J23" s="239"/>
    </row>
    <row r="25" spans="1:10" ht="18.75" customHeight="1" x14ac:dyDescent="0.2">
      <c r="B25" s="96"/>
      <c r="C25" s="87"/>
    </row>
    <row r="26" spans="1:10" ht="12.75" customHeight="1" x14ac:dyDescent="0.2">
      <c r="C26" s="94"/>
    </row>
    <row r="27" spans="1:10" ht="17.25" customHeight="1" x14ac:dyDescent="0.2">
      <c r="B27" s="97"/>
      <c r="C27" s="97"/>
    </row>
    <row r="28" spans="1:10" ht="22.5" customHeight="1" x14ac:dyDescent="0.25">
      <c r="B28" s="201"/>
      <c r="E28" s="99"/>
    </row>
    <row r="29" spans="1:10" ht="22.5" customHeight="1" x14ac:dyDescent="0.25">
      <c r="B29" s="201"/>
      <c r="E29" s="99"/>
    </row>
    <row r="30" spans="1:10" ht="22.5" customHeight="1" x14ac:dyDescent="0.25">
      <c r="B30" s="201"/>
      <c r="D30" s="99"/>
      <c r="E30" s="99"/>
      <c r="F30" s="99"/>
      <c r="G30" s="99"/>
      <c r="H30" s="99"/>
      <c r="I30" s="99"/>
      <c r="J30" s="99"/>
    </row>
    <row r="31" spans="1:10" ht="20.45" customHeight="1" x14ac:dyDescent="0.25">
      <c r="B31" s="98"/>
      <c r="C31" s="98"/>
      <c r="D31" s="99"/>
      <c r="E31" s="99"/>
      <c r="F31" s="99"/>
      <c r="G31" s="99"/>
      <c r="H31" s="99"/>
      <c r="I31" s="99"/>
      <c r="J31" s="99"/>
    </row>
    <row r="32" spans="1:10" ht="14.25" customHeight="1" x14ac:dyDescent="0.25">
      <c r="B32" s="98"/>
      <c r="C32" s="98"/>
      <c r="D32" s="99"/>
      <c r="E32" s="99"/>
      <c r="F32" s="99"/>
      <c r="G32" s="99"/>
      <c r="H32" s="99"/>
      <c r="I32" s="99"/>
      <c r="J32" s="99"/>
    </row>
    <row r="33" spans="1:10" ht="14.25" customHeight="1" x14ac:dyDescent="0.2">
      <c r="B33" s="97"/>
      <c r="C33" s="97"/>
      <c r="D33" s="97"/>
      <c r="E33" s="97"/>
      <c r="F33" s="97"/>
      <c r="G33" s="97"/>
      <c r="H33" s="97"/>
      <c r="I33" s="97"/>
      <c r="J33" s="97"/>
    </row>
    <row r="34" spans="1:10" ht="14.25" customHeight="1" x14ac:dyDescent="0.25">
      <c r="B34" s="98"/>
      <c r="C34" s="98"/>
      <c r="D34" s="99"/>
      <c r="E34" s="99"/>
      <c r="F34" s="99"/>
      <c r="G34" s="99"/>
      <c r="H34" s="99"/>
      <c r="I34" s="99"/>
      <c r="J34" s="99"/>
    </row>
    <row r="35" spans="1:10" ht="14.25" customHeight="1" x14ac:dyDescent="0.25">
      <c r="B35" s="98"/>
      <c r="C35" s="98"/>
      <c r="D35" s="99"/>
      <c r="E35" s="99"/>
      <c r="F35" s="99"/>
      <c r="G35" s="99"/>
      <c r="H35" s="99"/>
      <c r="I35" s="99"/>
      <c r="J35" s="99"/>
    </row>
    <row r="36" spans="1:10" ht="14.25" customHeight="1" x14ac:dyDescent="0.25">
      <c r="B36" s="98"/>
      <c r="C36" s="99"/>
      <c r="D36" s="99"/>
      <c r="E36" s="99"/>
      <c r="F36" s="99"/>
      <c r="G36" s="99"/>
      <c r="H36" s="99"/>
      <c r="I36" s="99"/>
      <c r="J36" s="99"/>
    </row>
    <row r="42" spans="1:10" s="94" customFormat="1" x14ac:dyDescent="0.25">
      <c r="A42" s="93"/>
      <c r="C42" s="95"/>
      <c r="D42" s="95"/>
      <c r="E42" s="95"/>
      <c r="F42" s="95"/>
      <c r="G42" s="95"/>
      <c r="H42" s="95"/>
      <c r="I42" s="95"/>
      <c r="J42" s="95"/>
    </row>
    <row r="43" spans="1:10" s="94" customFormat="1" x14ac:dyDescent="0.25">
      <c r="A43" s="93"/>
      <c r="C43" s="95"/>
      <c r="D43" s="95"/>
      <c r="E43" s="95"/>
      <c r="F43" s="95"/>
      <c r="G43" s="95"/>
      <c r="H43" s="95"/>
      <c r="I43" s="95"/>
      <c r="J43" s="95"/>
    </row>
    <row r="44" spans="1:10" s="94" customFormat="1" x14ac:dyDescent="0.25">
      <c r="A44" s="93"/>
      <c r="C44" s="95"/>
      <c r="D44" s="95"/>
      <c r="E44" s="95"/>
      <c r="F44" s="95"/>
      <c r="G44" s="95"/>
      <c r="H44" s="95"/>
      <c r="I44" s="95"/>
      <c r="J44" s="95"/>
    </row>
    <row r="45" spans="1:10" s="94" customFormat="1" x14ac:dyDescent="0.25">
      <c r="A45" s="93"/>
      <c r="C45" s="95"/>
      <c r="D45" s="95"/>
      <c r="E45" s="95"/>
      <c r="F45" s="95"/>
      <c r="G45" s="95"/>
      <c r="H45" s="95"/>
      <c r="I45" s="95"/>
      <c r="J45" s="95"/>
    </row>
    <row r="46" spans="1:10" s="94" customFormat="1" x14ac:dyDescent="0.25">
      <c r="A46" s="93"/>
      <c r="C46" s="95"/>
      <c r="D46" s="95"/>
      <c r="E46" s="95"/>
      <c r="F46" s="95"/>
      <c r="G46" s="95"/>
      <c r="H46" s="95"/>
      <c r="I46" s="95"/>
      <c r="J46" s="95"/>
    </row>
  </sheetData>
  <mergeCells count="21">
    <mergeCell ref="A23:B23"/>
    <mergeCell ref="C23:D23"/>
    <mergeCell ref="E23:F23"/>
    <mergeCell ref="G23:H23"/>
    <mergeCell ref="I23:J23"/>
    <mergeCell ref="B9:J9"/>
    <mergeCell ref="B1:J1"/>
    <mergeCell ref="B2:J2"/>
    <mergeCell ref="B3:J3"/>
    <mergeCell ref="B4:J4"/>
    <mergeCell ref="B5:J5"/>
    <mergeCell ref="I6:J6"/>
    <mergeCell ref="C7:D7"/>
    <mergeCell ref="E7:F7"/>
    <mergeCell ref="G7:H7"/>
    <mergeCell ref="I7:J7"/>
    <mergeCell ref="A6:A8"/>
    <mergeCell ref="B6:B7"/>
    <mergeCell ref="C6:D6"/>
    <mergeCell ref="E6:F6"/>
    <mergeCell ref="G6:H6"/>
  </mergeCells>
  <conditionalFormatting sqref="C10:J18 C19:D22 J19:J22 F19:F22 H19:H22">
    <cfRule type="cellIs" dxfId="135" priority="6" operator="equal">
      <formula>"NO"</formula>
    </cfRule>
  </conditionalFormatting>
  <conditionalFormatting sqref="C23:F23 I23:J23">
    <cfRule type="cellIs" dxfId="134" priority="5" operator="equal">
      <formula>"NO HABIL"</formula>
    </cfRule>
  </conditionalFormatting>
  <conditionalFormatting sqref="I19:I22">
    <cfRule type="cellIs" dxfId="133" priority="4" operator="equal">
      <formula>"NO"</formula>
    </cfRule>
  </conditionalFormatting>
  <conditionalFormatting sqref="E19:E22">
    <cfRule type="cellIs" dxfId="132" priority="3" operator="equal">
      <formula>"NO"</formula>
    </cfRule>
  </conditionalFormatting>
  <conditionalFormatting sqref="G19:G22">
    <cfRule type="cellIs" dxfId="131" priority="2" operator="equal">
      <formula>"NO"</formula>
    </cfRule>
  </conditionalFormatting>
  <conditionalFormatting sqref="G23:H23">
    <cfRule type="cellIs" dxfId="130" priority="1"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A22" sqref="A22:B27"/>
    </sheetView>
  </sheetViews>
  <sheetFormatPr baseColWidth="10" defaultRowHeight="12.75" x14ac:dyDescent="0.2"/>
  <cols>
    <col min="1" max="1" width="9.42578125" style="204" customWidth="1"/>
    <col min="2" max="2" width="34.28515625" style="204" customWidth="1"/>
    <col min="3" max="3" width="11.42578125" style="204"/>
    <col min="4" max="4" width="22.42578125" style="204" customWidth="1"/>
    <col min="5" max="5" width="11.42578125" style="204"/>
    <col min="6" max="6" width="21.7109375" style="204" customWidth="1"/>
    <col min="7" max="7" width="11.42578125" style="204"/>
    <col min="8" max="8" width="20.85546875" style="204" customWidth="1"/>
    <col min="9" max="9" width="11.42578125" style="204"/>
    <col min="10" max="10" width="20.85546875" style="204" customWidth="1"/>
    <col min="11" max="16384" width="11.42578125" style="204"/>
  </cols>
  <sheetData>
    <row r="1" spans="1:13" ht="15.75" x14ac:dyDescent="0.2">
      <c r="A1" s="203" t="s">
        <v>117</v>
      </c>
      <c r="B1" s="84"/>
      <c r="C1" s="84"/>
      <c r="D1" s="84"/>
      <c r="E1" s="84"/>
      <c r="F1" s="84"/>
      <c r="G1" s="84"/>
      <c r="H1" s="84"/>
      <c r="I1" s="84"/>
      <c r="J1" s="84"/>
    </row>
    <row r="2" spans="1:13" ht="15.75" x14ac:dyDescent="0.2">
      <c r="A2" s="203" t="s">
        <v>219</v>
      </c>
      <c r="B2" s="84"/>
      <c r="C2" s="84"/>
      <c r="D2" s="84"/>
      <c r="E2" s="84"/>
      <c r="F2" s="84"/>
      <c r="G2" s="84"/>
      <c r="H2" s="84"/>
      <c r="I2" s="84"/>
      <c r="J2" s="84"/>
    </row>
    <row r="3" spans="1:13" x14ac:dyDescent="0.2">
      <c r="A3" s="86"/>
      <c r="B3" s="86"/>
      <c r="C3" s="86"/>
      <c r="D3" s="203"/>
      <c r="E3" s="86"/>
      <c r="F3" s="86"/>
      <c r="G3" s="86"/>
      <c r="H3" s="86"/>
      <c r="I3" s="86"/>
      <c r="J3" s="86"/>
    </row>
    <row r="4" spans="1:13" ht="15.75" x14ac:dyDescent="0.2">
      <c r="A4" s="203" t="s">
        <v>154</v>
      </c>
      <c r="B4" s="84"/>
      <c r="C4" s="84"/>
      <c r="D4" s="84"/>
      <c r="E4" s="84"/>
      <c r="F4" s="84"/>
      <c r="G4" s="84"/>
      <c r="H4" s="84"/>
      <c r="I4" s="84"/>
      <c r="J4" s="84"/>
    </row>
    <row r="5" spans="1:13" ht="18" x14ac:dyDescent="0.2">
      <c r="A5" s="203" t="s">
        <v>220</v>
      </c>
      <c r="B5" s="84"/>
      <c r="C5" s="84"/>
      <c r="D5" s="84"/>
      <c r="E5" s="253"/>
      <c r="F5" s="253"/>
      <c r="G5" s="253"/>
      <c r="H5" s="253"/>
      <c r="I5" s="253"/>
      <c r="J5" s="253"/>
      <c r="K5" s="253"/>
      <c r="L5" s="253"/>
      <c r="M5" s="253"/>
    </row>
    <row r="6" spans="1:13" x14ac:dyDescent="0.2">
      <c r="A6" s="86"/>
      <c r="B6" s="86"/>
      <c r="C6" s="205"/>
      <c r="D6" s="203"/>
      <c r="E6" s="86"/>
      <c r="F6" s="86"/>
      <c r="G6" s="86"/>
      <c r="H6" s="86"/>
      <c r="I6" s="86"/>
      <c r="J6" s="86"/>
    </row>
    <row r="7" spans="1:13" ht="60.75" customHeight="1" x14ac:dyDescent="0.2">
      <c r="A7" s="254" t="s">
        <v>178</v>
      </c>
      <c r="B7" s="254"/>
      <c r="C7" s="254"/>
      <c r="D7" s="254"/>
      <c r="E7" s="254"/>
      <c r="F7" s="254"/>
      <c r="G7" s="254"/>
      <c r="H7" s="254"/>
      <c r="I7" s="206"/>
    </row>
    <row r="8" spans="1:13" x14ac:dyDescent="0.2">
      <c r="A8" s="207"/>
      <c r="B8" s="208"/>
      <c r="C8" s="209"/>
      <c r="D8" s="209"/>
      <c r="E8" s="208"/>
      <c r="F8" s="208"/>
      <c r="G8" s="208"/>
      <c r="H8" s="208"/>
      <c r="I8" s="208"/>
      <c r="J8" s="208"/>
    </row>
    <row r="9" spans="1:13" ht="15.75" x14ac:dyDescent="0.2">
      <c r="A9" s="163"/>
      <c r="B9" s="210"/>
      <c r="C9" s="255">
        <v>1</v>
      </c>
      <c r="D9" s="255"/>
      <c r="E9" s="255">
        <v>2</v>
      </c>
      <c r="F9" s="255"/>
      <c r="G9" s="255">
        <v>3</v>
      </c>
      <c r="H9" s="255"/>
      <c r="I9" s="255">
        <v>4</v>
      </c>
      <c r="J9" s="255"/>
    </row>
    <row r="10" spans="1:13" ht="15.75" customHeight="1" x14ac:dyDescent="0.2">
      <c r="A10" s="242" t="s">
        <v>0</v>
      </c>
      <c r="B10" s="244" t="s">
        <v>106</v>
      </c>
      <c r="C10" s="246" t="s">
        <v>179</v>
      </c>
      <c r="D10" s="246"/>
      <c r="E10" s="247" t="s">
        <v>180</v>
      </c>
      <c r="F10" s="248"/>
      <c r="G10" s="247" t="s">
        <v>181</v>
      </c>
      <c r="H10" s="248"/>
      <c r="I10" s="247" t="s">
        <v>156</v>
      </c>
      <c r="J10" s="248"/>
    </row>
    <row r="11" spans="1:13" x14ac:dyDescent="0.2">
      <c r="A11" s="243"/>
      <c r="B11" s="245"/>
      <c r="C11" s="182" t="s">
        <v>107</v>
      </c>
      <c r="D11" s="113" t="s">
        <v>108</v>
      </c>
      <c r="E11" s="182" t="s">
        <v>107</v>
      </c>
      <c r="F11" s="113" t="s">
        <v>108</v>
      </c>
      <c r="G11" s="182" t="s">
        <v>107</v>
      </c>
      <c r="H11" s="113" t="s">
        <v>108</v>
      </c>
      <c r="I11" s="182" t="s">
        <v>107</v>
      </c>
      <c r="J11" s="113" t="s">
        <v>108</v>
      </c>
    </row>
    <row r="12" spans="1:13" ht="17.25" customHeight="1" x14ac:dyDescent="0.2">
      <c r="A12" s="183"/>
      <c r="B12" s="249" t="s">
        <v>221</v>
      </c>
      <c r="C12" s="250"/>
      <c r="D12" s="250"/>
      <c r="E12" s="250"/>
      <c r="F12" s="250"/>
      <c r="G12" s="250"/>
      <c r="H12" s="250"/>
      <c r="I12" s="90"/>
    </row>
    <row r="13" spans="1:13" x14ac:dyDescent="0.2">
      <c r="A13" s="211"/>
      <c r="B13" s="210" t="s">
        <v>222</v>
      </c>
      <c r="C13" s="113" t="s">
        <v>109</v>
      </c>
      <c r="D13" s="212" t="s">
        <v>223</v>
      </c>
      <c r="E13" s="113" t="s">
        <v>109</v>
      </c>
      <c r="F13" s="212" t="s">
        <v>223</v>
      </c>
      <c r="G13" s="113" t="s">
        <v>109</v>
      </c>
      <c r="H13" s="212" t="s">
        <v>223</v>
      </c>
      <c r="I13" s="113" t="s">
        <v>109</v>
      </c>
      <c r="J13" s="212" t="s">
        <v>223</v>
      </c>
    </row>
    <row r="14" spans="1:13" x14ac:dyDescent="0.2">
      <c r="A14" s="211"/>
      <c r="B14" s="210" t="s">
        <v>224</v>
      </c>
      <c r="C14" s="113" t="s">
        <v>109</v>
      </c>
      <c r="D14" s="212" t="s">
        <v>223</v>
      </c>
      <c r="E14" s="113" t="s">
        <v>109</v>
      </c>
      <c r="F14" s="212" t="s">
        <v>223</v>
      </c>
      <c r="G14" s="113" t="s">
        <v>109</v>
      </c>
      <c r="H14" s="212" t="s">
        <v>223</v>
      </c>
      <c r="I14" s="113" t="s">
        <v>109</v>
      </c>
      <c r="J14" s="212" t="s">
        <v>223</v>
      </c>
    </row>
    <row r="15" spans="1:13" ht="25.5" x14ac:dyDescent="0.2">
      <c r="A15" s="183"/>
      <c r="B15" s="210" t="s">
        <v>225</v>
      </c>
      <c r="C15" s="113" t="s">
        <v>109</v>
      </c>
      <c r="D15" s="212" t="s">
        <v>223</v>
      </c>
      <c r="E15" s="113" t="s">
        <v>109</v>
      </c>
      <c r="F15" s="212" t="s">
        <v>223</v>
      </c>
      <c r="G15" s="113" t="s">
        <v>109</v>
      </c>
      <c r="H15" s="212" t="s">
        <v>223</v>
      </c>
      <c r="I15" s="113" t="s">
        <v>109</v>
      </c>
      <c r="J15" s="212" t="s">
        <v>223</v>
      </c>
    </row>
    <row r="16" spans="1:13" ht="25.5" x14ac:dyDescent="0.2">
      <c r="A16" s="183"/>
      <c r="B16" s="210" t="s">
        <v>226</v>
      </c>
      <c r="C16" s="113" t="s">
        <v>109</v>
      </c>
      <c r="D16" s="212" t="s">
        <v>223</v>
      </c>
      <c r="E16" s="113" t="s">
        <v>109</v>
      </c>
      <c r="F16" s="212" t="s">
        <v>223</v>
      </c>
      <c r="G16" s="113" t="s">
        <v>109</v>
      </c>
      <c r="H16" s="212" t="s">
        <v>223</v>
      </c>
      <c r="I16" s="113" t="s">
        <v>109</v>
      </c>
      <c r="J16" s="212" t="s">
        <v>223</v>
      </c>
    </row>
    <row r="17" spans="1:10" x14ac:dyDescent="0.2">
      <c r="A17" s="183"/>
      <c r="B17" s="210" t="s">
        <v>227</v>
      </c>
      <c r="C17" s="113" t="s">
        <v>109</v>
      </c>
      <c r="D17" s="212" t="s">
        <v>223</v>
      </c>
      <c r="E17" s="113" t="s">
        <v>109</v>
      </c>
      <c r="F17" s="212" t="s">
        <v>223</v>
      </c>
      <c r="G17" s="113" t="s">
        <v>109</v>
      </c>
      <c r="H17" s="212" t="s">
        <v>223</v>
      </c>
      <c r="I17" s="113" t="s">
        <v>109</v>
      </c>
      <c r="J17" s="212" t="s">
        <v>223</v>
      </c>
    </row>
    <row r="18" spans="1:10" x14ac:dyDescent="0.2">
      <c r="A18" s="183"/>
      <c r="B18" s="210" t="s">
        <v>228</v>
      </c>
      <c r="C18" s="113" t="s">
        <v>109</v>
      </c>
      <c r="D18" s="212" t="s">
        <v>223</v>
      </c>
      <c r="E18" s="113" t="s">
        <v>109</v>
      </c>
      <c r="F18" s="212" t="s">
        <v>223</v>
      </c>
      <c r="G18" s="113" t="s">
        <v>109</v>
      </c>
      <c r="H18" s="212" t="s">
        <v>223</v>
      </c>
      <c r="I18" s="113" t="s">
        <v>109</v>
      </c>
      <c r="J18" s="212" t="s">
        <v>223</v>
      </c>
    </row>
    <row r="19" spans="1:10" ht="13.5" thickBot="1" x14ac:dyDescent="0.25">
      <c r="A19" s="213"/>
      <c r="B19" s="214"/>
      <c r="C19" s="113"/>
      <c r="D19" s="215"/>
      <c r="E19" s="113"/>
      <c r="F19" s="215"/>
      <c r="G19" s="113"/>
      <c r="H19" s="215"/>
      <c r="I19" s="113"/>
      <c r="J19" s="215"/>
    </row>
    <row r="20" spans="1:10" ht="16.5" thickBot="1" x14ac:dyDescent="0.25">
      <c r="A20" s="251" t="s">
        <v>111</v>
      </c>
      <c r="B20" s="252"/>
      <c r="C20" s="240" t="s">
        <v>118</v>
      </c>
      <c r="D20" s="241"/>
      <c r="E20" s="240" t="s">
        <v>118</v>
      </c>
      <c r="F20" s="241"/>
      <c r="G20" s="240" t="s">
        <v>118</v>
      </c>
      <c r="H20" s="241"/>
      <c r="I20" s="240" t="s">
        <v>118</v>
      </c>
      <c r="J20" s="241"/>
    </row>
    <row r="21" spans="1:10" x14ac:dyDescent="0.2">
      <c r="A21" s="93"/>
      <c r="B21" s="216"/>
      <c r="C21" s="217"/>
      <c r="D21" s="217"/>
      <c r="E21" s="216"/>
      <c r="F21" s="216"/>
      <c r="G21" s="216"/>
      <c r="H21" s="216"/>
      <c r="I21" s="216"/>
      <c r="J21" s="216"/>
    </row>
    <row r="22" spans="1:10" ht="15.75" x14ac:dyDescent="0.2">
      <c r="A22" s="87"/>
      <c r="B22" s="87"/>
      <c r="C22" s="85"/>
      <c r="D22" s="85"/>
      <c r="E22" s="85"/>
      <c r="F22" s="85"/>
      <c r="G22" s="85"/>
      <c r="H22" s="85"/>
      <c r="I22" s="85"/>
      <c r="J22" s="85"/>
    </row>
    <row r="23" spans="1:10" ht="15.75" x14ac:dyDescent="0.2">
      <c r="A23" s="87"/>
      <c r="B23" s="87"/>
      <c r="C23" s="85"/>
      <c r="D23" s="85"/>
      <c r="E23" s="85"/>
      <c r="F23" s="85"/>
      <c r="G23" s="85"/>
      <c r="H23" s="85"/>
      <c r="I23" s="85"/>
      <c r="J23" s="85"/>
    </row>
    <row r="24" spans="1:10" x14ac:dyDescent="0.2">
      <c r="A24" s="216"/>
      <c r="B24" s="216"/>
      <c r="C24" s="217"/>
      <c r="D24" s="217"/>
      <c r="E24" s="218"/>
      <c r="F24" s="216"/>
      <c r="G24" s="218"/>
      <c r="H24" s="216"/>
      <c r="I24" s="218"/>
      <c r="J24" s="216"/>
    </row>
    <row r="25" spans="1:10" ht="15.75" x14ac:dyDescent="0.2">
      <c r="A25" s="216"/>
      <c r="B25" s="216"/>
      <c r="C25" s="219"/>
      <c r="D25" s="217"/>
      <c r="E25" s="216"/>
      <c r="F25" s="216"/>
      <c r="G25" s="216"/>
      <c r="H25" s="216"/>
      <c r="I25" s="216"/>
      <c r="J25" s="216"/>
    </row>
    <row r="26" spans="1:10" ht="15.75" x14ac:dyDescent="0.2">
      <c r="A26" s="172"/>
      <c r="B26" s="172"/>
      <c r="C26" s="219"/>
      <c r="D26" s="217"/>
      <c r="E26" s="216"/>
      <c r="F26" s="216"/>
      <c r="G26" s="216"/>
      <c r="H26" s="216"/>
      <c r="I26" s="216"/>
      <c r="J26" s="216"/>
    </row>
    <row r="27" spans="1:10" ht="15.75" x14ac:dyDescent="0.2">
      <c r="A27" s="136"/>
      <c r="B27" s="136"/>
      <c r="C27" s="219"/>
      <c r="D27" s="217"/>
      <c r="E27" s="216"/>
      <c r="F27" s="216"/>
      <c r="G27" s="216"/>
      <c r="H27" s="216"/>
      <c r="I27" s="216"/>
      <c r="J27" s="216"/>
    </row>
    <row r="28" spans="1:10" x14ac:dyDescent="0.2">
      <c r="A28" s="93"/>
      <c r="B28" s="94"/>
      <c r="C28" s="94"/>
      <c r="D28" s="95"/>
      <c r="E28" s="94"/>
      <c r="F28" s="94"/>
      <c r="G28" s="94"/>
      <c r="H28" s="94"/>
      <c r="I28" s="94"/>
      <c r="J28" s="94"/>
    </row>
    <row r="29" spans="1:10" x14ac:dyDescent="0.2">
      <c r="A29" s="93"/>
      <c r="B29" s="94"/>
      <c r="C29" s="94"/>
      <c r="D29" s="95"/>
      <c r="E29" s="94"/>
      <c r="F29" s="94"/>
      <c r="G29" s="94"/>
      <c r="H29" s="94"/>
      <c r="I29" s="94"/>
      <c r="J29" s="94"/>
    </row>
  </sheetData>
  <mergeCells count="18">
    <mergeCell ref="E5:M5"/>
    <mergeCell ref="A7:H7"/>
    <mergeCell ref="C9:D9"/>
    <mergeCell ref="E9:F9"/>
    <mergeCell ref="G9:H9"/>
    <mergeCell ref="I9:J9"/>
    <mergeCell ref="I20:J20"/>
    <mergeCell ref="A10:A11"/>
    <mergeCell ref="B10:B11"/>
    <mergeCell ref="C10:D10"/>
    <mergeCell ref="E10:F10"/>
    <mergeCell ref="G10:H10"/>
    <mergeCell ref="I10:J10"/>
    <mergeCell ref="B12:H12"/>
    <mergeCell ref="A20:B20"/>
    <mergeCell ref="C20:D20"/>
    <mergeCell ref="E20:F20"/>
    <mergeCell ref="G20:H20"/>
  </mergeCells>
  <conditionalFormatting sqref="C20:D20">
    <cfRule type="cellIs" dxfId="129" priority="21" operator="equal">
      <formula>"NO HABIL"</formula>
    </cfRule>
  </conditionalFormatting>
  <conditionalFormatting sqref="C14:C15 C13:H13">
    <cfRule type="cellIs" dxfId="128" priority="20" operator="equal">
      <formula>"NO"</formula>
    </cfRule>
  </conditionalFormatting>
  <conditionalFormatting sqref="D14:D15">
    <cfRule type="cellIs" dxfId="127" priority="19" operator="equal">
      <formula>"NO"</formula>
    </cfRule>
  </conditionalFormatting>
  <conditionalFormatting sqref="E20:F20">
    <cfRule type="cellIs" dxfId="126" priority="18" operator="equal">
      <formula>"NO HABIL"</formula>
    </cfRule>
  </conditionalFormatting>
  <conditionalFormatting sqref="E14:E15">
    <cfRule type="cellIs" dxfId="125" priority="17" operator="equal">
      <formula>"NO"</formula>
    </cfRule>
  </conditionalFormatting>
  <conditionalFormatting sqref="F14:F15">
    <cfRule type="cellIs" dxfId="124" priority="16" operator="equal">
      <formula>"NO"</formula>
    </cfRule>
  </conditionalFormatting>
  <conditionalFormatting sqref="G20:H20">
    <cfRule type="cellIs" dxfId="123" priority="15" operator="equal">
      <formula>"NO HABIL"</formula>
    </cfRule>
  </conditionalFormatting>
  <conditionalFormatting sqref="G14:G15">
    <cfRule type="cellIs" dxfId="122" priority="14" operator="equal">
      <formula>"NO"</formula>
    </cfRule>
  </conditionalFormatting>
  <conditionalFormatting sqref="H14:H15">
    <cfRule type="cellIs" dxfId="121" priority="13" operator="equal">
      <formula>"NO"</formula>
    </cfRule>
  </conditionalFormatting>
  <conditionalFormatting sqref="C16:C18">
    <cfRule type="cellIs" dxfId="120" priority="12" operator="equal">
      <formula>"NO"</formula>
    </cfRule>
  </conditionalFormatting>
  <conditionalFormatting sqref="D16:D18">
    <cfRule type="cellIs" dxfId="119" priority="11" operator="equal">
      <formula>"NO"</formula>
    </cfRule>
  </conditionalFormatting>
  <conditionalFormatting sqref="E16:E18">
    <cfRule type="cellIs" dxfId="118" priority="10" operator="equal">
      <formula>"NO"</formula>
    </cfRule>
  </conditionalFormatting>
  <conditionalFormatting sqref="F16:F18">
    <cfRule type="cellIs" dxfId="117" priority="9" operator="equal">
      <formula>"NO"</formula>
    </cfRule>
  </conditionalFormatting>
  <conditionalFormatting sqref="G16:G18">
    <cfRule type="cellIs" dxfId="116" priority="8" operator="equal">
      <formula>"NO"</formula>
    </cfRule>
  </conditionalFormatting>
  <conditionalFormatting sqref="H16:H18">
    <cfRule type="cellIs" dxfId="115" priority="7" operator="equal">
      <formula>"NO"</formula>
    </cfRule>
  </conditionalFormatting>
  <conditionalFormatting sqref="I13:J13">
    <cfRule type="cellIs" dxfId="114" priority="6" operator="equal">
      <formula>"NO"</formula>
    </cfRule>
  </conditionalFormatting>
  <conditionalFormatting sqref="I20:J20">
    <cfRule type="cellIs" dxfId="113" priority="5" operator="equal">
      <formula>"NO HABIL"</formula>
    </cfRule>
  </conditionalFormatting>
  <conditionalFormatting sqref="I14:I15">
    <cfRule type="cellIs" dxfId="112" priority="4" operator="equal">
      <formula>"NO"</formula>
    </cfRule>
  </conditionalFormatting>
  <conditionalFormatting sqref="J14:J15">
    <cfRule type="cellIs" dxfId="111" priority="3" operator="equal">
      <formula>"NO"</formula>
    </cfRule>
  </conditionalFormatting>
  <conditionalFormatting sqref="I16:I18">
    <cfRule type="cellIs" dxfId="110" priority="2" operator="equal">
      <formula>"NO"</formula>
    </cfRule>
  </conditionalFormatting>
  <conditionalFormatting sqref="J16:J18">
    <cfRule type="cellIs" dxfId="109" priority="1" operator="equal">
      <formula>"NO"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82"/>
  <sheetViews>
    <sheetView tabSelected="1" view="pageBreakPreview" topLeftCell="A21" zoomScale="80" zoomScaleNormal="80" zoomScaleSheetLayoutView="80" zoomScalePageLayoutView="70" workbookViewId="0">
      <selection activeCell="J24" sqref="J24"/>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6.28515625" style="90" bestFit="1" customWidth="1"/>
    <col min="12" max="12" width="11.42578125" style="90"/>
    <col min="13" max="13" width="16.28515625" style="90" bestFit="1" customWidth="1"/>
    <col min="14" max="16384" width="11.42578125" style="90"/>
  </cols>
  <sheetData>
    <row r="1" spans="1:10" s="85" customFormat="1" ht="17.25" customHeight="1" x14ac:dyDescent="0.25">
      <c r="A1" s="84" t="s">
        <v>103</v>
      </c>
      <c r="B1" s="84"/>
      <c r="C1" s="84"/>
      <c r="D1" s="84"/>
      <c r="E1" s="84"/>
      <c r="F1" s="84"/>
      <c r="G1" s="84"/>
      <c r="H1" s="84"/>
      <c r="I1" s="84"/>
      <c r="J1" s="84"/>
    </row>
    <row r="2" spans="1:10" s="85" customFormat="1" ht="17.25" customHeight="1" x14ac:dyDescent="0.25">
      <c r="A2" s="84" t="s">
        <v>104</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154</v>
      </c>
      <c r="B4" s="84"/>
      <c r="C4" s="84"/>
      <c r="D4" s="84"/>
      <c r="E4" s="84"/>
      <c r="F4" s="84"/>
      <c r="G4" s="84"/>
      <c r="H4" s="84"/>
      <c r="I4" s="84"/>
      <c r="J4" s="84"/>
    </row>
    <row r="5" spans="1:10" s="85" customFormat="1" ht="16.5" customHeight="1" x14ac:dyDescent="0.25">
      <c r="A5" s="84" t="s">
        <v>113</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63.75" customHeight="1" x14ac:dyDescent="0.25">
      <c r="A7" s="261" t="s">
        <v>155</v>
      </c>
      <c r="B7" s="261"/>
      <c r="C7" s="111"/>
      <c r="D7" s="111"/>
      <c r="E7" s="111"/>
      <c r="F7" s="111"/>
      <c r="G7" s="111"/>
      <c r="H7" s="111"/>
      <c r="I7" s="111"/>
      <c r="J7" s="111"/>
    </row>
    <row r="8" spans="1:10" s="85" customFormat="1" ht="15.75" x14ac:dyDescent="0.25">
      <c r="A8" s="88"/>
      <c r="B8" s="88"/>
      <c r="C8" s="89"/>
      <c r="D8" s="89"/>
      <c r="E8" s="89"/>
      <c r="F8" s="89"/>
      <c r="G8" s="89"/>
      <c r="H8" s="89"/>
      <c r="I8" s="89"/>
      <c r="J8" s="89"/>
    </row>
    <row r="9" spans="1:10" x14ac:dyDescent="0.2">
      <c r="A9" s="221" t="s">
        <v>0</v>
      </c>
      <c r="B9" s="221" t="s">
        <v>105</v>
      </c>
      <c r="C9" s="259">
        <v>1</v>
      </c>
      <c r="D9" s="259"/>
      <c r="E9" s="259">
        <v>2</v>
      </c>
      <c r="F9" s="259"/>
      <c r="G9" s="259">
        <v>3</v>
      </c>
      <c r="H9" s="259"/>
      <c r="I9" s="259">
        <v>4</v>
      </c>
      <c r="J9" s="259"/>
    </row>
    <row r="10" spans="1:10" ht="39.950000000000003" customHeight="1" x14ac:dyDescent="0.2">
      <c r="A10" s="222"/>
      <c r="B10" s="223"/>
      <c r="C10" s="260" t="str">
        <f>'VERIFICACIÓN JURIDICA'!C7:D7</f>
        <v>GUSTAVO ADOLFO ACOSTA</v>
      </c>
      <c r="D10" s="260"/>
      <c r="E10" s="260" t="str">
        <f>'VERIFICACIÓN JURIDICA'!E7:F7</f>
        <v>JUAN CARLOS MARTINEZ</v>
      </c>
      <c r="F10" s="260"/>
      <c r="G10" s="260" t="str">
        <f>'VERIFICACIÓN JURIDICA'!G7:H7</f>
        <v xml:space="preserve">CONSORCIO T Y T </v>
      </c>
      <c r="H10" s="260"/>
      <c r="I10" s="260" t="str">
        <f>'VERIFICACIÓN JURIDICA'!I7:J7</f>
        <v>MANUEL JURADO HERRERA</v>
      </c>
      <c r="J10" s="260"/>
    </row>
    <row r="11" spans="1:10" ht="39.950000000000003" customHeight="1" x14ac:dyDescent="0.2">
      <c r="A11" s="223"/>
      <c r="B11" s="112" t="s">
        <v>106</v>
      </c>
      <c r="C11" s="112" t="s">
        <v>107</v>
      </c>
      <c r="D11" s="113" t="s">
        <v>108</v>
      </c>
      <c r="E11" s="112" t="s">
        <v>107</v>
      </c>
      <c r="F11" s="113" t="s">
        <v>108</v>
      </c>
      <c r="G11" s="112" t="s">
        <v>107</v>
      </c>
      <c r="H11" s="113" t="s">
        <v>108</v>
      </c>
      <c r="I11" s="112" t="s">
        <v>107</v>
      </c>
      <c r="J11" s="113" t="s">
        <v>108</v>
      </c>
    </row>
    <row r="12" spans="1:10" ht="24.95" customHeight="1" x14ac:dyDescent="0.2">
      <c r="A12" s="110" t="s">
        <v>115</v>
      </c>
      <c r="B12" s="114" t="s">
        <v>163</v>
      </c>
      <c r="C12" s="115"/>
      <c r="D12" s="115"/>
      <c r="E12" s="115"/>
      <c r="F12" s="115"/>
      <c r="G12" s="115"/>
      <c r="H12" s="115"/>
      <c r="I12" s="115"/>
      <c r="J12" s="115"/>
    </row>
    <row r="13" spans="1:10" ht="24.95" customHeight="1" x14ac:dyDescent="0.2">
      <c r="A13" s="180" t="s">
        <v>164</v>
      </c>
      <c r="B13" s="114" t="s">
        <v>165</v>
      </c>
      <c r="C13" s="115"/>
      <c r="D13" s="115"/>
      <c r="E13" s="115"/>
      <c r="F13" s="115"/>
      <c r="G13" s="115"/>
      <c r="H13" s="115"/>
      <c r="I13" s="115"/>
      <c r="J13" s="115"/>
    </row>
    <row r="14" spans="1:10" ht="285" customHeight="1" x14ac:dyDescent="0.2">
      <c r="A14" s="256" t="s">
        <v>116</v>
      </c>
      <c r="B14" s="116" t="s">
        <v>157</v>
      </c>
      <c r="C14" s="108" t="str">
        <f ca="1">+C16</f>
        <v>SI</v>
      </c>
      <c r="D14" s="117" t="s">
        <v>195</v>
      </c>
      <c r="E14" s="108" t="str">
        <f ca="1">+E16</f>
        <v>SI</v>
      </c>
      <c r="F14" s="117" t="s">
        <v>196</v>
      </c>
      <c r="G14" s="108" t="str">
        <f ca="1">+G16</f>
        <v>SI</v>
      </c>
      <c r="H14" s="117" t="s">
        <v>202</v>
      </c>
      <c r="I14" s="108" t="str">
        <f ca="1">+I16</f>
        <v>SI</v>
      </c>
      <c r="J14" s="117" t="s">
        <v>208</v>
      </c>
    </row>
    <row r="15" spans="1:10" ht="243" customHeight="1" x14ac:dyDescent="0.2">
      <c r="A15" s="257"/>
      <c r="B15" s="116" t="s">
        <v>203</v>
      </c>
      <c r="C15" s="108" t="s">
        <v>109</v>
      </c>
      <c r="D15" s="202">
        <f>508+(834.3+245+202.12+496.71+106.5+119+25.38+14.07+4.6+21.7+664.58+123.63+138.72)*0.7+(217.51+162.54+192.26+194.04+50.92+86.1+216+2496.34+165)*0.7</f>
        <v>5251.9139999999998</v>
      </c>
      <c r="E15" s="108" t="s">
        <v>109</v>
      </c>
      <c r="F15" s="117">
        <f>233.98+23.69+346.48+1133.82+1328.26+74.34+132.6+432.52+438.52+55.84+632.16+92.85+1105.25+357.21+2056.97+1146.99+292.74+122.9</f>
        <v>10007.119999999999</v>
      </c>
      <c r="G15" s="108" t="s">
        <v>109</v>
      </c>
      <c r="H15" s="117" t="s">
        <v>218</v>
      </c>
      <c r="I15" s="108" t="s">
        <v>109</v>
      </c>
      <c r="J15" s="117">
        <f>(918+35.7+74+915.47+36.4+18+17.48+609+11.16+426+1090.92+65+166+897+60.59+52+160+193+164)*0.7+1358.93</f>
        <v>5495.7340000000004</v>
      </c>
    </row>
    <row r="16" spans="1:10" s="85" customFormat="1" ht="48.75" customHeight="1" x14ac:dyDescent="0.25">
      <c r="A16" s="257"/>
      <c r="B16" s="118" t="s">
        <v>158</v>
      </c>
      <c r="C16" s="108" t="str">
        <f ca="1">+IF(D16&gt;=VTE!$D$6,"SI","NO")</f>
        <v>SI</v>
      </c>
      <c r="D16" s="119">
        <f ca="1">+VTE!G6</f>
        <v>526440808</v>
      </c>
      <c r="E16" s="108" t="str">
        <f ca="1">+IF(F16&gt;=VTE!$D$6,"SI","NO")</f>
        <v>SI</v>
      </c>
      <c r="F16" s="120">
        <f ca="1">+VTE!K6</f>
        <v>1524819681</v>
      </c>
      <c r="G16" s="108" t="str">
        <f ca="1">+IF(H16&gt;=VTE!$D$6,"SI","NO")</f>
        <v>SI</v>
      </c>
      <c r="H16" s="120">
        <f ca="1">+VTE!O6</f>
        <v>279855756</v>
      </c>
      <c r="I16" s="108" t="str">
        <f ca="1">+IF(J16&gt;=VTE!$D$6,"SI","NO")</f>
        <v>SI</v>
      </c>
      <c r="J16" s="120">
        <f ca="1">+VTE!S6</f>
        <v>551020931</v>
      </c>
    </row>
    <row r="17" spans="1:12" s="85" customFormat="1" ht="69.75" customHeight="1" x14ac:dyDescent="0.25">
      <c r="A17" s="258"/>
      <c r="B17" s="121" t="s">
        <v>147</v>
      </c>
      <c r="C17" s="122" t="s">
        <v>110</v>
      </c>
      <c r="D17" s="122" t="s">
        <v>110</v>
      </c>
      <c r="E17" s="122" t="s">
        <v>110</v>
      </c>
      <c r="F17" s="122" t="s">
        <v>110</v>
      </c>
      <c r="G17" s="122" t="s">
        <v>109</v>
      </c>
      <c r="H17" s="122"/>
      <c r="I17" s="122" t="s">
        <v>110</v>
      </c>
      <c r="J17" s="122" t="s">
        <v>110</v>
      </c>
    </row>
    <row r="18" spans="1:12" ht="24.95" customHeight="1" x14ac:dyDescent="0.2">
      <c r="A18" s="110" t="s">
        <v>166</v>
      </c>
      <c r="B18" s="123" t="s">
        <v>126</v>
      </c>
      <c r="C18" s="124"/>
      <c r="D18" s="124"/>
      <c r="E18" s="124"/>
      <c r="F18" s="124"/>
      <c r="G18" s="124"/>
      <c r="H18" s="124"/>
      <c r="I18" s="124"/>
      <c r="J18" s="124"/>
    </row>
    <row r="19" spans="1:12" ht="81.75" customHeight="1" x14ac:dyDescent="0.2">
      <c r="A19" s="256" t="s">
        <v>166</v>
      </c>
      <c r="B19" s="116" t="s">
        <v>159</v>
      </c>
      <c r="C19" s="108" t="s">
        <v>109</v>
      </c>
      <c r="D19" s="108" t="s">
        <v>193</v>
      </c>
      <c r="E19" s="108" t="s">
        <v>109</v>
      </c>
      <c r="F19" s="108" t="s">
        <v>153</v>
      </c>
      <c r="G19" s="108" t="s">
        <v>109</v>
      </c>
      <c r="H19" s="108" t="s">
        <v>204</v>
      </c>
      <c r="I19" s="108" t="s">
        <v>109</v>
      </c>
      <c r="J19" s="108" t="s">
        <v>209</v>
      </c>
    </row>
    <row r="20" spans="1:12" ht="158.25" customHeight="1" x14ac:dyDescent="0.2">
      <c r="A20" s="257"/>
      <c r="B20" s="116" t="s">
        <v>160</v>
      </c>
      <c r="C20" s="108" t="s">
        <v>109</v>
      </c>
      <c r="D20" s="108" t="s">
        <v>198</v>
      </c>
      <c r="E20" s="108" t="s">
        <v>109</v>
      </c>
      <c r="F20" s="108" t="s">
        <v>233</v>
      </c>
      <c r="G20" s="108" t="s">
        <v>109</v>
      </c>
      <c r="H20" s="108" t="s">
        <v>205</v>
      </c>
      <c r="I20" s="108" t="s">
        <v>109</v>
      </c>
      <c r="J20" s="108" t="s">
        <v>210</v>
      </c>
    </row>
    <row r="21" spans="1:12" ht="115.5" customHeight="1" x14ac:dyDescent="0.2">
      <c r="A21" s="257"/>
      <c r="B21" s="116" t="s">
        <v>161</v>
      </c>
      <c r="C21" s="108" t="s">
        <v>109</v>
      </c>
      <c r="D21" s="108" t="s">
        <v>194</v>
      </c>
      <c r="E21" s="108" t="s">
        <v>109</v>
      </c>
      <c r="F21" s="108" t="s">
        <v>197</v>
      </c>
      <c r="G21" s="108" t="s">
        <v>109</v>
      </c>
      <c r="H21" s="108" t="s">
        <v>206</v>
      </c>
      <c r="I21" s="108" t="s">
        <v>109</v>
      </c>
      <c r="J21" s="108" t="s">
        <v>211</v>
      </c>
    </row>
    <row r="22" spans="1:12" ht="182.25" customHeight="1" x14ac:dyDescent="0.2">
      <c r="A22" s="258"/>
      <c r="B22" s="116" t="s">
        <v>162</v>
      </c>
      <c r="C22" s="108" t="s">
        <v>109</v>
      </c>
      <c r="D22" s="108" t="s">
        <v>216</v>
      </c>
      <c r="E22" s="108" t="s">
        <v>125</v>
      </c>
      <c r="F22" s="108" t="s">
        <v>207</v>
      </c>
      <c r="G22" s="108" t="s">
        <v>109</v>
      </c>
      <c r="H22" s="108" t="s">
        <v>230</v>
      </c>
      <c r="I22" s="108" t="s">
        <v>109</v>
      </c>
      <c r="J22" s="108" t="s">
        <v>215</v>
      </c>
    </row>
    <row r="23" spans="1:12" ht="24.95" customHeight="1" x14ac:dyDescent="0.2">
      <c r="A23" s="220" t="s">
        <v>234</v>
      </c>
      <c r="B23" s="123" t="s">
        <v>235</v>
      </c>
      <c r="C23" s="124"/>
      <c r="D23" s="124"/>
      <c r="E23" s="124"/>
      <c r="F23" s="124"/>
      <c r="G23" s="124"/>
      <c r="H23" s="124"/>
      <c r="I23" s="124"/>
      <c r="J23" s="124"/>
    </row>
    <row r="24" spans="1:12" ht="162.75" customHeight="1" x14ac:dyDescent="0.2">
      <c r="A24" s="182"/>
      <c r="B24" s="125" t="s">
        <v>236</v>
      </c>
      <c r="C24" s="108" t="s">
        <v>109</v>
      </c>
      <c r="D24" s="109"/>
      <c r="E24" s="108" t="s">
        <v>109</v>
      </c>
      <c r="F24" s="109"/>
      <c r="G24" s="108" t="s">
        <v>125</v>
      </c>
      <c r="H24" s="109" t="s">
        <v>237</v>
      </c>
      <c r="I24" s="108" t="s">
        <v>125</v>
      </c>
      <c r="J24" s="109" t="s">
        <v>237</v>
      </c>
    </row>
    <row r="25" spans="1:12" ht="24.95" customHeight="1" x14ac:dyDescent="0.2">
      <c r="A25" s="110" t="s">
        <v>127</v>
      </c>
      <c r="B25" s="123" t="s">
        <v>128</v>
      </c>
      <c r="C25" s="124"/>
      <c r="D25" s="124"/>
      <c r="E25" s="124"/>
      <c r="F25" s="124"/>
      <c r="G25" s="124"/>
      <c r="H25" s="124"/>
      <c r="I25" s="124"/>
      <c r="J25" s="124"/>
    </row>
    <row r="26" spans="1:12" ht="48.75" customHeight="1" x14ac:dyDescent="0.2">
      <c r="A26" s="112"/>
      <c r="B26" s="125" t="s">
        <v>129</v>
      </c>
      <c r="C26" s="108"/>
      <c r="D26" s="109"/>
      <c r="E26" s="108"/>
      <c r="F26" s="109"/>
      <c r="G26" s="108"/>
      <c r="H26" s="109"/>
      <c r="I26" s="108"/>
      <c r="J26" s="109"/>
    </row>
    <row r="27" spans="1:12" ht="13.5" thickBot="1" x14ac:dyDescent="0.25">
      <c r="A27" s="91"/>
      <c r="B27" s="91"/>
      <c r="C27" s="91"/>
      <c r="D27" s="91"/>
      <c r="E27" s="91"/>
      <c r="F27" s="91"/>
      <c r="G27" s="91"/>
      <c r="H27" s="91"/>
      <c r="I27" s="91"/>
      <c r="J27" s="91"/>
    </row>
    <row r="28" spans="1:12" s="92" customFormat="1" ht="19.5" customHeight="1" thickBot="1" x14ac:dyDescent="0.3">
      <c r="A28" s="251" t="s">
        <v>111</v>
      </c>
      <c r="B28" s="252"/>
      <c r="C28" s="240" t="s">
        <v>118</v>
      </c>
      <c r="D28" s="241"/>
      <c r="E28" s="240" t="s">
        <v>130</v>
      </c>
      <c r="F28" s="241"/>
      <c r="G28" s="240" t="s">
        <v>130</v>
      </c>
      <c r="H28" s="241"/>
      <c r="I28" s="240" t="s">
        <v>130</v>
      </c>
      <c r="J28" s="241"/>
    </row>
    <row r="29" spans="1:12" x14ac:dyDescent="0.2">
      <c r="D29" s="94"/>
      <c r="K29" s="94"/>
      <c r="L29" s="94"/>
    </row>
    <row r="30" spans="1:12" s="98" customFormat="1" ht="15.75" hidden="1" x14ac:dyDescent="0.25">
      <c r="A30" s="126"/>
      <c r="B30" s="127" t="s">
        <v>131</v>
      </c>
      <c r="C30" s="92"/>
      <c r="D30" s="128">
        <f>+D26</f>
        <v>0</v>
      </c>
      <c r="E30" s="126"/>
      <c r="F30" s="128"/>
      <c r="G30" s="126"/>
      <c r="H30" s="128"/>
      <c r="I30" s="126"/>
      <c r="J30" s="128">
        <f>+J26</f>
        <v>0</v>
      </c>
      <c r="K30" s="128">
        <f>+MAX(C30:J30)</f>
        <v>0</v>
      </c>
      <c r="L30" s="128"/>
    </row>
    <row r="31" spans="1:12" s="98" customFormat="1" ht="15.75" hidden="1" x14ac:dyDescent="0.25">
      <c r="A31" s="126"/>
      <c r="B31" s="127" t="s">
        <v>132</v>
      </c>
      <c r="C31" s="92"/>
      <c r="D31" s="130" t="e">
        <f>+ROUND(IF(D30&lt;=VLOOKUP($B$49,formula,2,FALSE),700*(1-((VLOOKUP($B$49,formula,2,FALSE)-D30)/VLOOKUP($B$49,formula,2,FALSE))),700*(1-2*(ABS(VLOOKUP($B$49,formula,2,FALSE)-D30)/VLOOKUP($B$49,formula,2,FALSE)))),3)</f>
        <v>#DIV/0!</v>
      </c>
      <c r="E31" s="126"/>
      <c r="F31" s="130"/>
      <c r="G31" s="126"/>
      <c r="H31" s="130"/>
      <c r="I31" s="126"/>
      <c r="J31" s="130" t="e">
        <f>+ROUND(IF(J30&lt;=VLOOKUP($B$49,formula,2,FALSE),700*(1-((VLOOKUP($B$49,formula,2,FALSE)-J30)/VLOOKUP($B$49,formula,2,FALSE))),700*(1-2*(ABS(VLOOKUP($B$49,formula,2,FALSE)-J30)/VLOOKUP($B$49,formula,2,FALSE)))),3)</f>
        <v>#DIV/0!</v>
      </c>
      <c r="K31" s="126"/>
      <c r="L31" s="130"/>
    </row>
    <row r="32" spans="1:12" s="98" customFormat="1" ht="15.75" hidden="1" x14ac:dyDescent="0.25">
      <c r="A32" s="126"/>
      <c r="B32" s="127" t="s">
        <v>212</v>
      </c>
      <c r="C32" s="92"/>
      <c r="D32" s="126">
        <v>150</v>
      </c>
      <c r="E32" s="126"/>
      <c r="F32" s="126"/>
      <c r="G32" s="126"/>
      <c r="H32" s="126"/>
      <c r="I32" s="126"/>
      <c r="J32" s="126">
        <v>150</v>
      </c>
      <c r="K32" s="126"/>
      <c r="L32" s="126"/>
    </row>
    <row r="33" spans="1:22" s="98" customFormat="1" ht="15.75" hidden="1" x14ac:dyDescent="0.25">
      <c r="A33" s="126"/>
      <c r="B33" s="127" t="s">
        <v>213</v>
      </c>
      <c r="C33" s="92"/>
      <c r="D33" s="126">
        <v>0</v>
      </c>
      <c r="E33" s="126"/>
      <c r="F33" s="126"/>
      <c r="G33" s="126"/>
      <c r="H33" s="126"/>
      <c r="I33" s="126"/>
      <c r="J33" s="126">
        <v>150</v>
      </c>
      <c r="K33" s="126"/>
      <c r="L33" s="126"/>
    </row>
    <row r="34" spans="1:22" s="98" customFormat="1" ht="15.75" hidden="1" x14ac:dyDescent="0.25">
      <c r="A34" s="126"/>
      <c r="B34" s="127" t="s">
        <v>133</v>
      </c>
      <c r="C34" s="92"/>
      <c r="D34" s="131" t="e">
        <f>SUM(D31:D32)</f>
        <v>#DIV/0!</v>
      </c>
      <c r="E34" s="126"/>
      <c r="F34" s="131"/>
      <c r="G34" s="126"/>
      <c r="H34" s="131"/>
      <c r="I34" s="126"/>
      <c r="J34" s="131" t="e">
        <f>SUM(J31:J32)</f>
        <v>#DIV/0!</v>
      </c>
      <c r="K34" s="126"/>
      <c r="L34" s="131"/>
    </row>
    <row r="35" spans="1:22" s="98" customFormat="1" ht="18" hidden="1" x14ac:dyDescent="0.25">
      <c r="A35" s="126"/>
      <c r="B35" s="127" t="s">
        <v>134</v>
      </c>
      <c r="C35" s="132"/>
      <c r="D35" s="133"/>
      <c r="E35" s="133"/>
      <c r="F35" s="133"/>
      <c r="G35" s="133"/>
      <c r="H35" s="133"/>
      <c r="I35" s="133"/>
      <c r="J35" s="133"/>
      <c r="K35" s="133"/>
      <c r="L35" s="133"/>
    </row>
    <row r="36" spans="1:22" s="98" customFormat="1" ht="15.75" hidden="1" x14ac:dyDescent="0.25">
      <c r="A36" s="126"/>
      <c r="B36" s="127"/>
      <c r="C36" s="96"/>
      <c r="D36" s="134"/>
      <c r="E36" s="135"/>
      <c r="F36" s="134"/>
      <c r="G36" s="135"/>
      <c r="H36" s="134"/>
      <c r="I36" s="135"/>
      <c r="J36" s="134"/>
      <c r="K36" s="135"/>
      <c r="L36" s="135"/>
    </row>
    <row r="37" spans="1:22" s="98" customFormat="1" ht="18" hidden="1" x14ac:dyDescent="0.25">
      <c r="A37" s="107" t="s">
        <v>135</v>
      </c>
      <c r="B37" s="179">
        <v>194302551</v>
      </c>
      <c r="C37" s="96"/>
      <c r="D37" s="96"/>
      <c r="E37" s="135"/>
      <c r="F37" s="135"/>
      <c r="G37" s="135"/>
      <c r="H37" s="135"/>
      <c r="I37" s="135"/>
      <c r="J37" s="135"/>
      <c r="K37" s="126"/>
      <c r="L37" s="126"/>
      <c r="P37" s="99"/>
      <c r="V37" s="99"/>
    </row>
    <row r="38" spans="1:22" s="98" customFormat="1" ht="15.75" hidden="1" x14ac:dyDescent="0.25">
      <c r="A38" s="136"/>
      <c r="B38" s="137"/>
      <c r="C38" s="96"/>
      <c r="D38" s="96"/>
      <c r="E38" s="135"/>
      <c r="F38" s="135"/>
      <c r="G38" s="135"/>
      <c r="H38" s="135"/>
      <c r="I38" s="135"/>
      <c r="J38" s="135"/>
      <c r="K38" s="126"/>
      <c r="L38" s="126"/>
    </row>
    <row r="39" spans="1:22" s="98" customFormat="1" ht="15.75" hidden="1" x14ac:dyDescent="0.25">
      <c r="A39" s="107" t="s">
        <v>136</v>
      </c>
      <c r="B39" s="138" t="s">
        <v>137</v>
      </c>
      <c r="C39" s="96"/>
      <c r="D39" s="129"/>
      <c r="E39" s="135"/>
      <c r="F39" s="135"/>
      <c r="G39" s="135"/>
      <c r="H39" s="135"/>
      <c r="I39" s="135"/>
      <c r="J39" s="135"/>
      <c r="K39" s="126"/>
      <c r="L39" s="126"/>
    </row>
    <row r="40" spans="1:22" s="98" customFormat="1" ht="18" hidden="1" x14ac:dyDescent="0.25">
      <c r="A40" s="139">
        <v>1</v>
      </c>
      <c r="B40" s="140">
        <f>+AVERAGE(D30:J30)</f>
        <v>0</v>
      </c>
      <c r="C40" s="96"/>
      <c r="D40" s="96"/>
      <c r="E40" s="135"/>
      <c r="F40" s="135"/>
      <c r="G40" s="135"/>
      <c r="H40" s="135"/>
      <c r="I40" s="135"/>
      <c r="J40" s="135"/>
      <c r="K40" s="126"/>
      <c r="L40" s="126"/>
    </row>
    <row r="41" spans="1:22" s="98" customFormat="1" ht="18" hidden="1" x14ac:dyDescent="0.25">
      <c r="A41" s="139">
        <v>2</v>
      </c>
      <c r="B41" s="140">
        <f>+(B40+K30)/2</f>
        <v>0</v>
      </c>
      <c r="C41" s="96"/>
      <c r="D41" s="96"/>
      <c r="E41" s="135"/>
      <c r="F41" s="135"/>
      <c r="G41" s="135"/>
      <c r="H41" s="135"/>
      <c r="I41" s="135"/>
      <c r="J41" s="135"/>
      <c r="K41" s="126"/>
      <c r="L41" s="126"/>
    </row>
    <row r="42" spans="1:22" s="98" customFormat="1" ht="18" hidden="1" x14ac:dyDescent="0.25">
      <c r="A42" s="139">
        <v>3</v>
      </c>
      <c r="B42" s="140" t="e">
        <f>+GEOMEAN(D30:J30,B37)</f>
        <v>#NUM!</v>
      </c>
      <c r="C42" s="135"/>
      <c r="D42" s="96"/>
      <c r="E42" s="96"/>
      <c r="F42" s="96"/>
      <c r="G42" s="96"/>
      <c r="H42" s="96"/>
      <c r="I42" s="96"/>
      <c r="J42" s="96"/>
      <c r="K42" s="126"/>
      <c r="L42" s="126"/>
    </row>
    <row r="43" spans="1:22" s="98" customFormat="1" ht="15.75" hidden="1" x14ac:dyDescent="0.25">
      <c r="A43" s="96"/>
      <c r="B43" s="137"/>
      <c r="C43" s="135"/>
      <c r="D43" s="96"/>
      <c r="E43" s="96"/>
      <c r="F43" s="96"/>
      <c r="G43" s="96"/>
      <c r="H43" s="96"/>
      <c r="I43" s="96"/>
      <c r="J43" s="96"/>
      <c r="K43" s="126"/>
      <c r="L43" s="126"/>
    </row>
    <row r="44" spans="1:22" s="98" customFormat="1" ht="18" hidden="1" x14ac:dyDescent="0.25">
      <c r="A44" s="141" t="s">
        <v>138</v>
      </c>
      <c r="B44" s="142">
        <f>+COUNT(C30:J30)</f>
        <v>2</v>
      </c>
      <c r="C44" s="135"/>
      <c r="D44" s="96"/>
      <c r="E44" s="96"/>
      <c r="F44" s="135"/>
      <c r="G44" s="135"/>
      <c r="H44" s="135"/>
      <c r="I44" s="135"/>
      <c r="J44" s="135"/>
      <c r="K44" s="126"/>
      <c r="L44" s="126"/>
    </row>
    <row r="45" spans="1:22" s="98" customFormat="1" ht="18" hidden="1" x14ac:dyDescent="0.25">
      <c r="A45" s="143" t="s">
        <v>139</v>
      </c>
      <c r="B45" s="144">
        <f>+IF(AND(1&lt;=B44,B44&lt;=3),1,IF(AND(4&lt;=B44,B44&lt;=6),2,IF(AND(7&lt;=B44,B44&lt;=10),3,"NO APLICA")))</f>
        <v>1</v>
      </c>
      <c r="C45" s="135"/>
      <c r="D45" s="96"/>
      <c r="E45" s="96"/>
      <c r="F45" s="135"/>
      <c r="G45" s="135"/>
      <c r="H45" s="135"/>
      <c r="I45" s="135"/>
      <c r="J45" s="135"/>
      <c r="K45" s="126"/>
      <c r="L45" s="126"/>
    </row>
    <row r="46" spans="1:22" s="98" customFormat="1" ht="12.75" hidden="1" customHeight="1" x14ac:dyDescent="0.25">
      <c r="A46" s="145"/>
      <c r="B46" s="146"/>
      <c r="C46" s="135"/>
      <c r="D46" s="96"/>
      <c r="E46" s="96"/>
      <c r="F46" s="135"/>
      <c r="G46" s="135"/>
      <c r="H46" s="135"/>
      <c r="I46" s="135"/>
      <c r="J46" s="135"/>
      <c r="K46" s="126"/>
      <c r="L46" s="126"/>
    </row>
    <row r="47" spans="1:22" s="98" customFormat="1" ht="18" hidden="1" x14ac:dyDescent="0.25">
      <c r="A47" s="141" t="s">
        <v>140</v>
      </c>
      <c r="B47" s="147">
        <v>2963.31</v>
      </c>
      <c r="C47" s="135"/>
      <c r="D47" s="96"/>
      <c r="E47" s="96"/>
      <c r="F47" s="135"/>
      <c r="G47" s="135"/>
      <c r="H47" s="135"/>
      <c r="I47" s="135"/>
      <c r="J47" s="135"/>
      <c r="K47" s="126"/>
      <c r="L47" s="126"/>
    </row>
    <row r="48" spans="1:22" s="98" customFormat="1" ht="18" hidden="1" x14ac:dyDescent="0.25">
      <c r="A48" s="141" t="s">
        <v>141</v>
      </c>
      <c r="B48" s="148">
        <f>+MOD(B47,INT(B47))</f>
        <v>0.30999999999994543</v>
      </c>
      <c r="C48" s="135"/>
      <c r="D48" s="96"/>
      <c r="E48" s="96"/>
      <c r="F48" s="135"/>
      <c r="G48" s="135"/>
      <c r="H48" s="135"/>
      <c r="I48" s="135"/>
      <c r="J48" s="135"/>
      <c r="K48" s="126"/>
      <c r="L48" s="126"/>
    </row>
    <row r="49" spans="1:12" s="98" customFormat="1" ht="18" hidden="1" x14ac:dyDescent="0.25">
      <c r="A49" s="141" t="s">
        <v>136</v>
      </c>
      <c r="B49" s="149">
        <f>+IF(AND(0&lt;=B48,B48&lt;=0.33),1,IF(AND(0.34&lt;=B48,B48&lt;=0.66),2,IF(AND(0.67&lt;=B48,B48&lt;=0.99),3,"NO APLICA")))</f>
        <v>1</v>
      </c>
      <c r="C49" s="135"/>
      <c r="D49" s="96"/>
      <c r="E49" s="96"/>
      <c r="F49" s="135"/>
      <c r="G49" s="135"/>
      <c r="H49" s="135"/>
      <c r="I49" s="135"/>
      <c r="J49" s="135"/>
      <c r="K49" s="126"/>
      <c r="L49" s="126"/>
    </row>
    <row r="50" spans="1:12" x14ac:dyDescent="0.2">
      <c r="D50" s="94"/>
    </row>
    <row r="51" spans="1:12" ht="12.75" customHeight="1" x14ac:dyDescent="0.2">
      <c r="C51" s="94"/>
      <c r="E51" s="95"/>
      <c r="G51" s="95"/>
      <c r="I51" s="95"/>
    </row>
    <row r="52" spans="1:12" ht="12.75" customHeight="1" x14ac:dyDescent="0.2">
      <c r="B52" s="87"/>
      <c r="C52" s="94"/>
      <c r="E52" s="95"/>
      <c r="G52" s="95"/>
      <c r="I52" s="95"/>
    </row>
    <row r="53" spans="1:12" ht="12.75" customHeight="1" x14ac:dyDescent="0.2">
      <c r="C53" s="94"/>
      <c r="E53" s="95"/>
      <c r="G53" s="95"/>
      <c r="I53" s="95"/>
    </row>
    <row r="54" spans="1:12" ht="12.75" customHeight="1" x14ac:dyDescent="0.2">
      <c r="C54" s="94"/>
      <c r="E54" s="95"/>
      <c r="G54" s="95"/>
      <c r="I54" s="95"/>
    </row>
    <row r="55" spans="1:12" ht="18.75" customHeight="1" x14ac:dyDescent="0.2">
      <c r="B55" s="96"/>
      <c r="E55" s="95"/>
      <c r="G55" s="95"/>
      <c r="I55" s="95"/>
    </row>
    <row r="56" spans="1:12" ht="15.75" x14ac:dyDescent="0.2">
      <c r="B56" s="97"/>
      <c r="C56" s="94"/>
      <c r="E56" s="95"/>
      <c r="G56" s="95"/>
      <c r="I56" s="95"/>
    </row>
    <row r="57" spans="1:12" ht="15.75" x14ac:dyDescent="0.25">
      <c r="B57" s="98"/>
      <c r="C57" s="94"/>
      <c r="E57" s="95"/>
      <c r="G57" s="95"/>
      <c r="I57" s="95"/>
    </row>
    <row r="58" spans="1:12" ht="15.75" x14ac:dyDescent="0.25">
      <c r="B58" s="98"/>
      <c r="C58" s="94"/>
      <c r="E58" s="95"/>
      <c r="G58" s="95"/>
      <c r="I58" s="95"/>
    </row>
    <row r="59" spans="1:12" ht="15.75" x14ac:dyDescent="0.25">
      <c r="B59" s="98"/>
      <c r="C59" s="94"/>
      <c r="E59" s="95"/>
      <c r="G59" s="95"/>
      <c r="I59" s="95"/>
    </row>
    <row r="60" spans="1:12" ht="15.75" x14ac:dyDescent="0.25">
      <c r="B60" s="98"/>
      <c r="C60" s="94"/>
      <c r="E60" s="95"/>
      <c r="G60" s="95"/>
      <c r="I60" s="95"/>
    </row>
    <row r="61" spans="1:12" ht="15.75" x14ac:dyDescent="0.25">
      <c r="B61" s="98"/>
      <c r="C61" s="94"/>
      <c r="E61" s="95"/>
      <c r="G61" s="95"/>
      <c r="I61" s="95"/>
    </row>
    <row r="62" spans="1:12" ht="15.75" x14ac:dyDescent="0.2">
      <c r="B62" s="97"/>
      <c r="C62" s="94"/>
      <c r="E62" s="95"/>
      <c r="G62" s="95"/>
      <c r="I62" s="95"/>
    </row>
    <row r="63" spans="1:12" ht="15.75" x14ac:dyDescent="0.25">
      <c r="B63" s="98"/>
      <c r="C63" s="94"/>
      <c r="E63" s="95"/>
      <c r="G63" s="95"/>
      <c r="I63" s="95"/>
    </row>
    <row r="64" spans="1:12" ht="12.75" customHeight="1" x14ac:dyDescent="0.2">
      <c r="C64" s="94"/>
      <c r="E64" s="95"/>
      <c r="G64" s="95"/>
      <c r="I64" s="95"/>
    </row>
    <row r="65" spans="1:10" ht="12.75" customHeight="1" x14ac:dyDescent="0.2">
      <c r="C65" s="94"/>
      <c r="E65" s="95"/>
      <c r="G65" s="95"/>
      <c r="I65" s="95"/>
    </row>
    <row r="66" spans="1:10" ht="12.75" customHeight="1" x14ac:dyDescent="0.2">
      <c r="C66" s="94"/>
      <c r="E66" s="95"/>
      <c r="G66" s="95"/>
      <c r="I66" s="95"/>
    </row>
    <row r="67" spans="1:10" ht="12.75" customHeight="1" x14ac:dyDescent="0.2">
      <c r="C67" s="94"/>
      <c r="E67" s="95"/>
      <c r="G67" s="95"/>
      <c r="I67" s="95"/>
    </row>
    <row r="68" spans="1:10" ht="14.25" customHeight="1" x14ac:dyDescent="0.25">
      <c r="B68" s="98"/>
      <c r="C68" s="98"/>
      <c r="D68" s="99"/>
      <c r="E68" s="99"/>
      <c r="F68" s="98"/>
      <c r="G68" s="99"/>
      <c r="H68" s="98"/>
      <c r="I68" s="99"/>
      <c r="J68" s="98"/>
    </row>
    <row r="69" spans="1:10" ht="15.75" x14ac:dyDescent="0.2">
      <c r="B69" s="97"/>
      <c r="D69" s="97"/>
      <c r="E69" s="97"/>
      <c r="F69" s="97"/>
      <c r="G69" s="97"/>
      <c r="H69" s="97"/>
      <c r="I69" s="97"/>
      <c r="J69" s="97"/>
    </row>
    <row r="70" spans="1:10" ht="15.75" x14ac:dyDescent="0.25">
      <c r="B70" s="98"/>
      <c r="D70" s="99"/>
      <c r="E70" s="99"/>
      <c r="F70" s="98"/>
      <c r="G70" s="99"/>
      <c r="H70" s="98"/>
      <c r="I70" s="99"/>
      <c r="J70" s="98"/>
    </row>
    <row r="71" spans="1:10" ht="15.75" x14ac:dyDescent="0.25">
      <c r="B71" s="98"/>
      <c r="D71" s="99"/>
      <c r="E71" s="99"/>
      <c r="F71" s="98"/>
      <c r="G71" s="99"/>
      <c r="H71" s="98"/>
      <c r="I71" s="99"/>
      <c r="J71" s="98"/>
    </row>
    <row r="72" spans="1:10" ht="14.25" customHeight="1" x14ac:dyDescent="0.25">
      <c r="B72" s="98"/>
      <c r="C72" s="99"/>
      <c r="D72" s="99"/>
      <c r="E72" s="98"/>
      <c r="F72" s="98"/>
      <c r="G72" s="98"/>
      <c r="H72" s="98"/>
      <c r="I72" s="98"/>
      <c r="J72" s="98"/>
    </row>
    <row r="78" spans="1:10" s="94" customFormat="1" x14ac:dyDescent="0.25">
      <c r="A78" s="93"/>
      <c r="C78" s="95"/>
      <c r="D78" s="95"/>
    </row>
    <row r="79" spans="1:10" s="94" customFormat="1" x14ac:dyDescent="0.25">
      <c r="A79" s="93"/>
      <c r="C79" s="95"/>
      <c r="D79" s="95"/>
    </row>
    <row r="80" spans="1:10" s="94" customFormat="1" x14ac:dyDescent="0.25">
      <c r="A80" s="93"/>
      <c r="C80" s="95"/>
      <c r="D80" s="95"/>
    </row>
    <row r="81" spans="1:4" s="94" customFormat="1" x14ac:dyDescent="0.25">
      <c r="A81" s="93"/>
      <c r="C81" s="95"/>
      <c r="D81" s="95"/>
    </row>
    <row r="82" spans="1:4" s="94" customFormat="1" x14ac:dyDescent="0.25">
      <c r="A82" s="93"/>
      <c r="C82" s="95"/>
      <c r="D82" s="95"/>
    </row>
  </sheetData>
  <mergeCells count="18">
    <mergeCell ref="A7:B7"/>
    <mergeCell ref="A9:A11"/>
    <mergeCell ref="B9:B10"/>
    <mergeCell ref="C9:D9"/>
    <mergeCell ref="E9:F9"/>
    <mergeCell ref="C10:D10"/>
    <mergeCell ref="E10:F10"/>
    <mergeCell ref="A14:A17"/>
    <mergeCell ref="I9:J9"/>
    <mergeCell ref="I10:J10"/>
    <mergeCell ref="I28:J28"/>
    <mergeCell ref="G9:H9"/>
    <mergeCell ref="G10:H10"/>
    <mergeCell ref="A28:B28"/>
    <mergeCell ref="C28:D28"/>
    <mergeCell ref="E28:F28"/>
    <mergeCell ref="G28:H28"/>
    <mergeCell ref="A19:A22"/>
  </mergeCells>
  <conditionalFormatting sqref="C16:F17">
    <cfRule type="cellIs" dxfId="108" priority="127" operator="equal">
      <formula>"NO"</formula>
    </cfRule>
  </conditionalFormatting>
  <conditionalFormatting sqref="C28:D28">
    <cfRule type="cellIs" dxfId="107" priority="126" operator="equal">
      <formula>"NO HABIL"</formula>
    </cfRule>
  </conditionalFormatting>
  <conditionalFormatting sqref="C14:E15">
    <cfRule type="cellIs" dxfId="106" priority="125" operator="equal">
      <formula>"NO"</formula>
    </cfRule>
  </conditionalFormatting>
  <conditionalFormatting sqref="H16">
    <cfRule type="cellIs" dxfId="105" priority="123" operator="equal">
      <formula>"NO"</formula>
    </cfRule>
  </conditionalFormatting>
  <conditionalFormatting sqref="G14">
    <cfRule type="cellIs" dxfId="104" priority="122" operator="equal">
      <formula>"NO"</formula>
    </cfRule>
  </conditionalFormatting>
  <conditionalFormatting sqref="F26 C18:H18">
    <cfRule type="cellIs" dxfId="103" priority="121" operator="equal">
      <formula>"NO"</formula>
    </cfRule>
  </conditionalFormatting>
  <conditionalFormatting sqref="C26">
    <cfRule type="cellIs" dxfId="102" priority="120" operator="equal">
      <formula>"NO"</formula>
    </cfRule>
  </conditionalFormatting>
  <conditionalFormatting sqref="H26">
    <cfRule type="cellIs" dxfId="101" priority="118" operator="equal">
      <formula>"NO"</formula>
    </cfRule>
  </conditionalFormatting>
  <conditionalFormatting sqref="C25:F25">
    <cfRule type="cellIs" dxfId="100" priority="119" operator="equal">
      <formula>"NO"</formula>
    </cfRule>
  </conditionalFormatting>
  <conditionalFormatting sqref="G25:H25">
    <cfRule type="cellIs" dxfId="99" priority="117" operator="equal">
      <formula>"NO"</formula>
    </cfRule>
  </conditionalFormatting>
  <conditionalFormatting sqref="C19:C20 G19">
    <cfRule type="cellIs" dxfId="98" priority="116" operator="equal">
      <formula>"NO"</formula>
    </cfRule>
  </conditionalFormatting>
  <conditionalFormatting sqref="C21">
    <cfRule type="cellIs" dxfId="97" priority="115" operator="equal">
      <formula>"NO"</formula>
    </cfRule>
  </conditionalFormatting>
  <conditionalFormatting sqref="D26">
    <cfRule type="cellIs" dxfId="96" priority="114" operator="equal">
      <formula>"NO"</formula>
    </cfRule>
  </conditionalFormatting>
  <conditionalFormatting sqref="E26">
    <cfRule type="cellIs" dxfId="95" priority="113" operator="equal">
      <formula>"NO"</formula>
    </cfRule>
  </conditionalFormatting>
  <conditionalFormatting sqref="G26">
    <cfRule type="cellIs" dxfId="94" priority="112" operator="equal">
      <formula>"NO"</formula>
    </cfRule>
  </conditionalFormatting>
  <conditionalFormatting sqref="C22">
    <cfRule type="cellIs" dxfId="93" priority="111" operator="equal">
      <formula>"NO"</formula>
    </cfRule>
  </conditionalFormatting>
  <conditionalFormatting sqref="J26">
    <cfRule type="cellIs" dxfId="92" priority="76" operator="equal">
      <formula>"NO"</formula>
    </cfRule>
  </conditionalFormatting>
  <conditionalFormatting sqref="I26">
    <cfRule type="cellIs" dxfId="91" priority="73" operator="equal">
      <formula>"NO"</formula>
    </cfRule>
  </conditionalFormatting>
  <conditionalFormatting sqref="I18:J18">
    <cfRule type="cellIs" dxfId="90" priority="77" operator="equal">
      <formula>"NO"</formula>
    </cfRule>
  </conditionalFormatting>
  <conditionalFormatting sqref="I25:J25">
    <cfRule type="cellIs" dxfId="89" priority="75" operator="equal">
      <formula>"NO"</formula>
    </cfRule>
  </conditionalFormatting>
  <conditionalFormatting sqref="I21">
    <cfRule type="cellIs" dxfId="88" priority="71" operator="equal">
      <formula>"NO"</formula>
    </cfRule>
  </conditionalFormatting>
  <conditionalFormatting sqref="G20">
    <cfRule type="cellIs" dxfId="87" priority="105" operator="equal">
      <formula>"NO"</formula>
    </cfRule>
  </conditionalFormatting>
  <conditionalFormatting sqref="H22">
    <cfRule type="cellIs" dxfId="86" priority="80" operator="equal">
      <formula>"NO"</formula>
    </cfRule>
  </conditionalFormatting>
  <conditionalFormatting sqref="G21">
    <cfRule type="cellIs" dxfId="85" priority="103" operator="equal">
      <formula>"NO"</formula>
    </cfRule>
  </conditionalFormatting>
  <conditionalFormatting sqref="I14">
    <cfRule type="cellIs" dxfId="84" priority="78" operator="equal">
      <formula>"NO"</formula>
    </cfRule>
  </conditionalFormatting>
  <conditionalFormatting sqref="G22">
    <cfRule type="cellIs" dxfId="83" priority="101" operator="equal">
      <formula>"NO"</formula>
    </cfRule>
  </conditionalFormatting>
  <conditionalFormatting sqref="I19">
    <cfRule type="cellIs" dxfId="82" priority="74" operator="equal">
      <formula>"NO"</formula>
    </cfRule>
  </conditionalFormatting>
  <conditionalFormatting sqref="C35 K35:L35 E35:G35">
    <cfRule type="cellIs" dxfId="80" priority="98" operator="equal">
      <formula>1</formula>
    </cfRule>
  </conditionalFormatting>
  <conditionalFormatting sqref="G16">
    <cfRule type="cellIs" dxfId="79" priority="97" operator="equal">
      <formula>"NO"</formula>
    </cfRule>
  </conditionalFormatting>
  <conditionalFormatting sqref="F15">
    <cfRule type="cellIs" dxfId="78" priority="96" operator="equal">
      <formula>"NO"</formula>
    </cfRule>
  </conditionalFormatting>
  <conditionalFormatting sqref="D19">
    <cfRule type="cellIs" dxfId="77" priority="95" operator="equal">
      <formula>"NO"</formula>
    </cfRule>
  </conditionalFormatting>
  <conditionalFormatting sqref="D21">
    <cfRule type="cellIs" dxfId="76" priority="93" operator="equal">
      <formula>"NO"</formula>
    </cfRule>
  </conditionalFormatting>
  <conditionalFormatting sqref="D20">
    <cfRule type="cellIs" dxfId="75" priority="94" operator="equal">
      <formula>"NO"</formula>
    </cfRule>
  </conditionalFormatting>
  <conditionalFormatting sqref="D22">
    <cfRule type="cellIs" dxfId="74" priority="92" operator="equal">
      <formula>"NO"</formula>
    </cfRule>
  </conditionalFormatting>
  <conditionalFormatting sqref="E19:E20">
    <cfRule type="cellIs" dxfId="73" priority="91" operator="equal">
      <formula>"NO"</formula>
    </cfRule>
  </conditionalFormatting>
  <conditionalFormatting sqref="E21">
    <cfRule type="cellIs" dxfId="72" priority="90" operator="equal">
      <formula>"NO"</formula>
    </cfRule>
  </conditionalFormatting>
  <conditionalFormatting sqref="E22">
    <cfRule type="cellIs" dxfId="71" priority="89" operator="equal">
      <formula>"NO"</formula>
    </cfRule>
  </conditionalFormatting>
  <conditionalFormatting sqref="F19">
    <cfRule type="cellIs" dxfId="70" priority="88" operator="equal">
      <formula>"NO"</formula>
    </cfRule>
  </conditionalFormatting>
  <conditionalFormatting sqref="F22">
    <cfRule type="cellIs" dxfId="69" priority="85" operator="equal">
      <formula>"NO"</formula>
    </cfRule>
  </conditionalFormatting>
  <conditionalFormatting sqref="H14">
    <cfRule type="cellIs" dxfId="68" priority="84" operator="equal">
      <formula>"NO"</formula>
    </cfRule>
  </conditionalFormatting>
  <conditionalFormatting sqref="J16">
    <cfRule type="cellIs" dxfId="67" priority="79" operator="equal">
      <formula>"NO"</formula>
    </cfRule>
  </conditionalFormatting>
  <conditionalFormatting sqref="D35">
    <cfRule type="cellIs" dxfId="66" priority="60" operator="equal">
      <formula>1</formula>
    </cfRule>
  </conditionalFormatting>
  <conditionalFormatting sqref="I20">
    <cfRule type="cellIs" dxfId="65" priority="72" operator="equal">
      <formula>"NO"</formula>
    </cfRule>
  </conditionalFormatting>
  <conditionalFormatting sqref="I22">
    <cfRule type="cellIs" dxfId="64" priority="70" operator="equal">
      <formula>"NO"</formula>
    </cfRule>
  </conditionalFormatting>
  <conditionalFormatting sqref="I35:J35">
    <cfRule type="cellIs" dxfId="62" priority="68" operator="equal">
      <formula>1</formula>
    </cfRule>
  </conditionalFormatting>
  <conditionalFormatting sqref="I16">
    <cfRule type="cellIs" dxfId="61" priority="67" operator="equal">
      <formula>"NO"</formula>
    </cfRule>
  </conditionalFormatting>
  <conditionalFormatting sqref="F14">
    <cfRule type="cellIs" dxfId="60" priority="37" operator="equal">
      <formula>"NO"</formula>
    </cfRule>
  </conditionalFormatting>
  <conditionalFormatting sqref="F20">
    <cfRule type="cellIs" dxfId="59" priority="36" operator="equal">
      <formula>"NO"</formula>
    </cfRule>
  </conditionalFormatting>
  <conditionalFormatting sqref="F21">
    <cfRule type="cellIs" dxfId="58" priority="35" operator="equal">
      <formula>"NO"</formula>
    </cfRule>
  </conditionalFormatting>
  <conditionalFormatting sqref="G15">
    <cfRule type="cellIs" dxfId="57" priority="34" operator="equal">
      <formula>"NO"</formula>
    </cfRule>
  </conditionalFormatting>
  <conditionalFormatting sqref="H15">
    <cfRule type="cellIs" dxfId="56" priority="33" operator="equal">
      <formula>"NO"</formula>
    </cfRule>
  </conditionalFormatting>
  <conditionalFormatting sqref="G17:H17">
    <cfRule type="cellIs" dxfId="55" priority="32" operator="equal">
      <formula>"NO"</formula>
    </cfRule>
  </conditionalFormatting>
  <conditionalFormatting sqref="H19">
    <cfRule type="cellIs" dxfId="54" priority="31" operator="equal">
      <formula>"NO"</formula>
    </cfRule>
  </conditionalFormatting>
  <conditionalFormatting sqref="H20">
    <cfRule type="cellIs" dxfId="53" priority="30" operator="equal">
      <formula>"NO"</formula>
    </cfRule>
  </conditionalFormatting>
  <conditionalFormatting sqref="H21">
    <cfRule type="cellIs" dxfId="52" priority="29" operator="equal">
      <formula>"NO"</formula>
    </cfRule>
  </conditionalFormatting>
  <conditionalFormatting sqref="J14">
    <cfRule type="cellIs" dxfId="51" priority="28" operator="equal">
      <formula>"NO"</formula>
    </cfRule>
  </conditionalFormatting>
  <conditionalFormatting sqref="I15">
    <cfRule type="cellIs" dxfId="50" priority="27" operator="equal">
      <formula>"NO"</formula>
    </cfRule>
  </conditionalFormatting>
  <conditionalFormatting sqref="J15">
    <cfRule type="cellIs" dxfId="49" priority="26" operator="equal">
      <formula>"NO"</formula>
    </cfRule>
  </conditionalFormatting>
  <conditionalFormatting sqref="I17:J17">
    <cfRule type="cellIs" dxfId="48" priority="25" operator="equal">
      <formula>"NO"</formula>
    </cfRule>
  </conditionalFormatting>
  <conditionalFormatting sqref="J19">
    <cfRule type="cellIs" dxfId="47" priority="23" operator="equal">
      <formula>"NO"</formula>
    </cfRule>
  </conditionalFormatting>
  <conditionalFormatting sqref="J20">
    <cfRule type="cellIs" dxfId="46" priority="22" operator="equal">
      <formula>"NO"</formula>
    </cfRule>
  </conditionalFormatting>
  <conditionalFormatting sqref="J21">
    <cfRule type="cellIs" dxfId="45" priority="21" operator="equal">
      <formula>"NO"</formula>
    </cfRule>
  </conditionalFormatting>
  <conditionalFormatting sqref="J22">
    <cfRule type="cellIs" dxfId="44" priority="20" operator="equal">
      <formula>"NO"</formula>
    </cfRule>
  </conditionalFormatting>
  <conditionalFormatting sqref="E28:F28">
    <cfRule type="cellIs" dxfId="43" priority="19" operator="equal">
      <formula>"NO HABIL"</formula>
    </cfRule>
  </conditionalFormatting>
  <conditionalFormatting sqref="H35">
    <cfRule type="cellIs" dxfId="42" priority="18" operator="equal">
      <formula>1</formula>
    </cfRule>
  </conditionalFormatting>
  <conditionalFormatting sqref="F24">
    <cfRule type="cellIs" dxfId="16" priority="17" operator="equal">
      <formula>"NO"</formula>
    </cfRule>
  </conditionalFormatting>
  <conditionalFormatting sqref="C24">
    <cfRule type="cellIs" dxfId="15" priority="16" operator="equal">
      <formula>"NO"</formula>
    </cfRule>
  </conditionalFormatting>
  <conditionalFormatting sqref="H24">
    <cfRule type="cellIs" dxfId="14" priority="14" operator="equal">
      <formula>"NO"</formula>
    </cfRule>
  </conditionalFormatting>
  <conditionalFormatting sqref="C23:F23">
    <cfRule type="cellIs" dxfId="13" priority="15" operator="equal">
      <formula>"NO"</formula>
    </cfRule>
  </conditionalFormatting>
  <conditionalFormatting sqref="G23:H23">
    <cfRule type="cellIs" dxfId="12" priority="13" operator="equal">
      <formula>"NO"</formula>
    </cfRule>
  </conditionalFormatting>
  <conditionalFormatting sqref="D24">
    <cfRule type="cellIs" dxfId="11" priority="12" operator="equal">
      <formula>"NO"</formula>
    </cfRule>
  </conditionalFormatting>
  <conditionalFormatting sqref="E24">
    <cfRule type="cellIs" dxfId="10" priority="11" operator="equal">
      <formula>"NO"</formula>
    </cfRule>
  </conditionalFormatting>
  <conditionalFormatting sqref="G24">
    <cfRule type="cellIs" dxfId="9" priority="10" operator="equal">
      <formula>"NO"</formula>
    </cfRule>
  </conditionalFormatting>
  <conditionalFormatting sqref="I23:J23">
    <cfRule type="cellIs" dxfId="6" priority="8" operator="equal">
      <formula>"NO"</formula>
    </cfRule>
  </conditionalFormatting>
  <conditionalFormatting sqref="I24">
    <cfRule type="cellIs" dxfId="4" priority="5" operator="equal">
      <formula>"NO"</formula>
    </cfRule>
  </conditionalFormatting>
  <conditionalFormatting sqref="G28:H28">
    <cfRule type="cellIs" dxfId="3" priority="4" operator="equal">
      <formula>"NO HABIL"</formula>
    </cfRule>
  </conditionalFormatting>
  <conditionalFormatting sqref="I28:J28">
    <cfRule type="cellIs" dxfId="2" priority="3" operator="equal">
      <formula>"NO HABIL"</formula>
    </cfRule>
  </conditionalFormatting>
  <conditionalFormatting sqref="J24">
    <cfRule type="cellIs" dxfId="0"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zoomScale="90" zoomScaleNormal="90" workbookViewId="0">
      <selection activeCell="S32" sqref="S32"/>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s>
  <sheetData>
    <row r="1" spans="1:20" x14ac:dyDescent="0.25">
      <c r="G1" s="49"/>
      <c r="K1" s="49"/>
      <c r="O1" s="49"/>
      <c r="S1" s="49"/>
    </row>
    <row r="2" spans="1:20" x14ac:dyDescent="0.25">
      <c r="A2" s="263" t="s">
        <v>90</v>
      </c>
      <c r="B2" s="263"/>
      <c r="C2" s="50"/>
      <c r="D2" s="51" t="s">
        <v>91</v>
      </c>
      <c r="E2" s="50"/>
      <c r="F2" s="50"/>
      <c r="G2" s="51">
        <v>1</v>
      </c>
      <c r="H2" s="50"/>
      <c r="J2" s="50"/>
      <c r="K2" s="51">
        <v>2</v>
      </c>
      <c r="L2" s="50"/>
      <c r="N2" s="50"/>
      <c r="O2" s="51">
        <v>3</v>
      </c>
      <c r="P2" s="50"/>
      <c r="R2" s="50"/>
      <c r="S2" s="51">
        <v>4</v>
      </c>
      <c r="T2" s="50"/>
    </row>
    <row r="3" spans="1:20" ht="25.5" x14ac:dyDescent="0.25">
      <c r="A3" s="263"/>
      <c r="B3" s="263"/>
      <c r="C3" s="52"/>
      <c r="D3" s="53" t="s">
        <v>191</v>
      </c>
      <c r="E3" s="52"/>
      <c r="F3" s="52"/>
      <c r="G3" s="53" t="str">
        <f>'VERIFICACION TECNICA'!C10</f>
        <v>GUSTAVO ADOLFO ACOSTA</v>
      </c>
      <c r="H3" s="52"/>
      <c r="J3" s="52"/>
      <c r="K3" s="53" t="str">
        <f>'VERIFICACIÓN JURIDICA'!E7</f>
        <v>JUAN CARLOS MARTINEZ</v>
      </c>
      <c r="L3" s="52"/>
      <c r="N3" s="52"/>
      <c r="O3" s="53" t="str">
        <f>'VERIFICACIÓN JURIDICA'!G7</f>
        <v xml:space="preserve">CONSORCIO T Y T </v>
      </c>
      <c r="P3" s="52"/>
      <c r="R3" s="52"/>
      <c r="S3" s="53" t="str">
        <f>'VERIFICACIÓN JURIDICA'!I7</f>
        <v>MANUEL JURADO HERRERA</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264" t="s">
        <v>92</v>
      </c>
      <c r="B6" s="265"/>
      <c r="D6" s="104"/>
      <c r="G6" s="57">
        <f ca="1">SUM(G10:G11)</f>
        <v>526440808</v>
      </c>
      <c r="H6" s="55"/>
      <c r="K6" s="57">
        <f ca="1">SUM(K10:K11)</f>
        <v>1524819681</v>
      </c>
      <c r="L6" s="55"/>
      <c r="O6" s="57">
        <f ca="1">SUM(O10:O11)</f>
        <v>279855756</v>
      </c>
      <c r="P6" s="55"/>
      <c r="S6" s="57">
        <f ca="1">SUM(S10:S11)</f>
        <v>551020931</v>
      </c>
      <c r="T6" s="55"/>
    </row>
    <row r="7" spans="1:20" x14ac:dyDescent="0.25">
      <c r="A7" s="56"/>
      <c r="B7" s="56"/>
      <c r="D7" s="101"/>
      <c r="G7" s="101"/>
      <c r="H7" s="55"/>
      <c r="K7" s="101"/>
      <c r="L7" s="55"/>
      <c r="O7" s="101"/>
      <c r="P7" s="55"/>
      <c r="S7" s="101"/>
      <c r="T7" s="55"/>
    </row>
    <row r="8" spans="1:20" x14ac:dyDescent="0.25">
      <c r="A8" s="266" t="s">
        <v>114</v>
      </c>
      <c r="B8" s="266"/>
      <c r="D8" s="267">
        <v>0.4</v>
      </c>
      <c r="F8" s="102">
        <v>1</v>
      </c>
      <c r="G8" s="103">
        <v>1</v>
      </c>
      <c r="H8" s="55" t="s">
        <v>89</v>
      </c>
      <c r="J8" s="102">
        <v>1</v>
      </c>
      <c r="K8" s="103">
        <v>1</v>
      </c>
      <c r="L8" s="55"/>
      <c r="N8" s="102">
        <v>1</v>
      </c>
      <c r="O8" s="103">
        <v>0.5</v>
      </c>
      <c r="P8" s="55"/>
      <c r="R8" s="102">
        <v>1</v>
      </c>
      <c r="S8" s="103">
        <v>1</v>
      </c>
      <c r="T8" s="55"/>
    </row>
    <row r="9" spans="1:20" x14ac:dyDescent="0.25">
      <c r="A9" s="266"/>
      <c r="B9" s="266"/>
      <c r="D9" s="267"/>
      <c r="F9" s="102">
        <v>2</v>
      </c>
      <c r="G9" s="103">
        <v>0</v>
      </c>
      <c r="H9" s="55"/>
      <c r="J9" s="102"/>
      <c r="K9" s="103"/>
      <c r="L9" s="55"/>
      <c r="N9" s="102">
        <v>2</v>
      </c>
      <c r="O9" s="103">
        <v>0.5</v>
      </c>
      <c r="P9" s="55"/>
      <c r="R9" s="102"/>
      <c r="S9" s="103"/>
      <c r="T9" s="55" t="s">
        <v>89</v>
      </c>
    </row>
    <row r="10" spans="1:20" x14ac:dyDescent="0.25">
      <c r="A10" s="266" t="s">
        <v>112</v>
      </c>
      <c r="B10" s="266"/>
      <c r="D10" s="268">
        <f>40%*D6</f>
        <v>0</v>
      </c>
      <c r="F10" s="102" t="s">
        <v>93</v>
      </c>
      <c r="G10" s="105">
        <f ca="1">+SUMIF(F$15:F$49,F10,G$15:G$49)</f>
        <v>411115274</v>
      </c>
      <c r="H10" s="55" t="s">
        <v>89</v>
      </c>
      <c r="J10" s="102" t="s">
        <v>93</v>
      </c>
      <c r="K10" s="105">
        <f ca="1">+SUMIF(J$15:J$49,J10,K$15:K$49)</f>
        <v>1524819681</v>
      </c>
      <c r="L10" s="55"/>
      <c r="N10" s="102" t="s">
        <v>93</v>
      </c>
      <c r="O10" s="105">
        <f ca="1">+SUMIF(N$15:N$49,N10,O$15:O$49)</f>
        <v>239263651</v>
      </c>
      <c r="P10" s="55"/>
      <c r="R10" s="102" t="s">
        <v>93</v>
      </c>
      <c r="S10" s="105">
        <f ca="1">+SUMIF(R$15:R$49,R10,S$15:S$49)</f>
        <v>171206692</v>
      </c>
      <c r="T10" s="55"/>
    </row>
    <row r="11" spans="1:20" x14ac:dyDescent="0.25">
      <c r="A11" s="266"/>
      <c r="B11" s="266"/>
      <c r="D11" s="268"/>
      <c r="F11" s="102" t="s">
        <v>119</v>
      </c>
      <c r="G11" s="105">
        <f ca="1">+SUMIF(F$15:F$49,F11,G$15:G$49)</f>
        <v>115325534</v>
      </c>
      <c r="H11" s="55"/>
      <c r="J11" s="102"/>
      <c r="K11" s="105">
        <f>+SUMIF(J$15:J$49,J11,K$15:K$49)</f>
        <v>0</v>
      </c>
      <c r="L11" s="55"/>
      <c r="N11" s="102" t="s">
        <v>119</v>
      </c>
      <c r="O11" s="105">
        <f ca="1">+SUMIF(N$15:N$49,N11,O$15:O$49)</f>
        <v>40592105</v>
      </c>
      <c r="P11" s="55"/>
      <c r="R11" s="102" t="s">
        <v>119</v>
      </c>
      <c r="S11" s="105">
        <f ca="1">+SUMIF(R$15:R$49,R11,S$15:S$49)</f>
        <v>379814239</v>
      </c>
      <c r="T11" s="55" t="s">
        <v>89</v>
      </c>
    </row>
    <row r="13" spans="1:20" x14ac:dyDescent="0.25">
      <c r="A13" s="264" t="s">
        <v>94</v>
      </c>
      <c r="B13" s="265" t="s">
        <v>95</v>
      </c>
      <c r="G13" s="58" t="str">
        <f ca="1">+IF(G6&gt;=$D6,"CUMPLE","NO CUMPLE")</f>
        <v>CUMPLE</v>
      </c>
      <c r="K13" s="58" t="str">
        <f ca="1">+IF(K6&gt;=$D6,"CUMPLE","NO CUMPLE")</f>
        <v>CUMPLE</v>
      </c>
      <c r="O13" s="58" t="str">
        <f ca="1">+IF(O6&gt;=$D6,"CUMPLE","NO CUMPLE")</f>
        <v>CUMPLE</v>
      </c>
      <c r="S13" s="58" t="str">
        <f ca="1">+IF(S6&gt;=$D6,"CUMPLE","NO CUMPLE")</f>
        <v>CUMPLE</v>
      </c>
    </row>
    <row r="14" spans="1:20" x14ac:dyDescent="0.25">
      <c r="A14" s="56"/>
    </row>
    <row r="15" spans="1:20" x14ac:dyDescent="0.25">
      <c r="A15" s="59" t="s">
        <v>96</v>
      </c>
      <c r="B15" s="60"/>
      <c r="F15" s="76"/>
      <c r="G15" s="77" t="s">
        <v>96</v>
      </c>
      <c r="H15" s="78"/>
      <c r="J15" s="76"/>
      <c r="K15" s="77" t="s">
        <v>96</v>
      </c>
      <c r="L15" s="78"/>
      <c r="N15" s="76"/>
      <c r="O15" s="77" t="s">
        <v>96</v>
      </c>
      <c r="P15" s="78"/>
      <c r="R15" s="76"/>
      <c r="S15" s="77" t="s">
        <v>96</v>
      </c>
      <c r="T15" s="78"/>
    </row>
    <row r="16" spans="1:20" x14ac:dyDescent="0.25">
      <c r="A16" s="61"/>
      <c r="B16" s="62"/>
      <c r="F16" s="74"/>
      <c r="G16" s="73"/>
      <c r="H16" s="68"/>
      <c r="J16" s="74"/>
      <c r="K16" s="73"/>
      <c r="L16" s="68"/>
      <c r="N16" s="74"/>
      <c r="O16" s="73"/>
      <c r="P16" s="68"/>
      <c r="R16" s="74"/>
      <c r="S16" s="73"/>
      <c r="T16" s="68"/>
    </row>
    <row r="17" spans="1:20" x14ac:dyDescent="0.25">
      <c r="A17" s="61" t="s">
        <v>97</v>
      </c>
      <c r="B17" s="62"/>
      <c r="F17" s="63" t="s">
        <v>98</v>
      </c>
      <c r="G17" s="64">
        <v>189988360</v>
      </c>
      <c r="H17" s="65" t="s">
        <v>89</v>
      </c>
      <c r="J17" s="63" t="s">
        <v>98</v>
      </c>
      <c r="K17" s="64">
        <v>56593646</v>
      </c>
      <c r="L17" s="65" t="s">
        <v>89</v>
      </c>
      <c r="N17" s="63" t="s">
        <v>98</v>
      </c>
      <c r="O17" s="64">
        <v>33479412</v>
      </c>
      <c r="P17" s="65" t="s">
        <v>89</v>
      </c>
      <c r="R17" s="63" t="s">
        <v>98</v>
      </c>
      <c r="S17" s="64">
        <v>409422238</v>
      </c>
      <c r="T17" s="65" t="s">
        <v>89</v>
      </c>
    </row>
    <row r="18" spans="1:20" ht="15" customHeight="1" x14ac:dyDescent="0.25">
      <c r="A18" s="61" t="s">
        <v>99</v>
      </c>
      <c r="B18" s="62"/>
      <c r="F18" s="74"/>
      <c r="G18" s="73">
        <v>2011</v>
      </c>
      <c r="H18" s="262" t="s">
        <v>192</v>
      </c>
      <c r="J18" s="74"/>
      <c r="K18" s="73">
        <v>2013</v>
      </c>
      <c r="L18" s="262" t="s">
        <v>152</v>
      </c>
      <c r="N18" s="74"/>
      <c r="O18" s="73">
        <v>2015</v>
      </c>
      <c r="P18" s="262" t="s">
        <v>192</v>
      </c>
      <c r="R18" s="74"/>
      <c r="S18" s="73">
        <v>2013</v>
      </c>
      <c r="T18" s="262" t="s">
        <v>192</v>
      </c>
    </row>
    <row r="19" spans="1:20" x14ac:dyDescent="0.25">
      <c r="A19" s="66" t="s">
        <v>100</v>
      </c>
      <c r="B19" s="62"/>
      <c r="F19" s="106">
        <v>1</v>
      </c>
      <c r="G19" s="100">
        <v>1</v>
      </c>
      <c r="H19" s="262"/>
      <c r="J19" s="106">
        <v>1</v>
      </c>
      <c r="K19" s="67">
        <v>1</v>
      </c>
      <c r="L19" s="262"/>
      <c r="N19" s="106">
        <v>1</v>
      </c>
      <c r="O19" s="67">
        <v>1</v>
      </c>
      <c r="P19" s="262"/>
      <c r="R19" s="106">
        <v>0.7</v>
      </c>
      <c r="S19" s="67">
        <v>0.7</v>
      </c>
      <c r="T19" s="262"/>
    </row>
    <row r="20" spans="1:20" x14ac:dyDescent="0.25">
      <c r="A20" s="66"/>
      <c r="B20" s="62"/>
      <c r="F20" s="74"/>
      <c r="G20" s="67"/>
      <c r="H20" s="262"/>
      <c r="J20" s="74"/>
      <c r="K20" s="67"/>
      <c r="L20" s="262"/>
      <c r="N20" s="74"/>
      <c r="O20" s="67"/>
      <c r="P20" s="262"/>
      <c r="R20" s="74"/>
      <c r="S20" s="67"/>
      <c r="T20" s="262"/>
    </row>
    <row r="21" spans="1:20" x14ac:dyDescent="0.25">
      <c r="A21" s="66"/>
      <c r="B21" s="62"/>
      <c r="F21" s="74"/>
      <c r="G21" s="67"/>
      <c r="H21" s="262"/>
      <c r="J21" s="74"/>
      <c r="K21" s="67"/>
      <c r="L21" s="262"/>
      <c r="N21" s="74"/>
      <c r="O21" s="67"/>
      <c r="P21" s="262"/>
      <c r="R21" s="74"/>
      <c r="S21" s="67"/>
      <c r="T21" s="262"/>
    </row>
    <row r="22" spans="1:20" x14ac:dyDescent="0.25">
      <c r="A22" s="66"/>
      <c r="B22" s="62"/>
      <c r="F22" s="74"/>
      <c r="G22" s="67"/>
      <c r="H22" s="262"/>
      <c r="J22" s="74"/>
      <c r="K22" s="67"/>
      <c r="L22" s="262"/>
      <c r="N22" s="74"/>
      <c r="O22" s="67"/>
      <c r="P22" s="262"/>
      <c r="R22" s="74"/>
      <c r="S22" s="67"/>
      <c r="T22" s="262"/>
    </row>
    <row r="23" spans="1:20" x14ac:dyDescent="0.25">
      <c r="A23" s="66"/>
      <c r="B23" s="62"/>
      <c r="F23" s="74"/>
      <c r="G23" s="67"/>
      <c r="H23" s="262"/>
      <c r="J23" s="74"/>
      <c r="K23" s="67"/>
      <c r="L23" s="262"/>
      <c r="N23" s="74"/>
      <c r="O23" s="67"/>
      <c r="P23" s="262"/>
      <c r="R23" s="74"/>
      <c r="S23" s="67"/>
      <c r="T23" s="262"/>
    </row>
    <row r="24" spans="1:20" x14ac:dyDescent="0.25">
      <c r="A24" s="61"/>
      <c r="B24" s="62"/>
      <c r="F24" s="74"/>
      <c r="G24" s="67"/>
      <c r="H24" s="262"/>
      <c r="J24" s="74"/>
      <c r="K24" s="67"/>
      <c r="L24" s="262"/>
      <c r="N24" s="74"/>
      <c r="O24" s="67"/>
      <c r="P24" s="262"/>
      <c r="R24" s="74"/>
      <c r="S24" s="67"/>
      <c r="T24" s="262"/>
    </row>
    <row r="25" spans="1:20" x14ac:dyDescent="0.25">
      <c r="A25" s="69" t="s">
        <v>102</v>
      </c>
      <c r="B25" s="70"/>
      <c r="F25" s="71" t="s">
        <v>93</v>
      </c>
      <c r="G25" s="72">
        <f ca="1">+ROUND(G17*G19*$B$85/(LOOKUP(G18,$A$53:$A$85,$B$53:$B$84)),0)</f>
        <v>277122641</v>
      </c>
      <c r="H25" s="75">
        <f ca="1">+ROUND(G25/$B$84,2)</f>
        <v>375.65</v>
      </c>
      <c r="J25" s="71" t="s">
        <v>93</v>
      </c>
      <c r="K25" s="72">
        <f ca="1">+ROUND(K17*K19*$B$85/(LOOKUP(K18,$A$53:$A$85,$B$53:$B$84)),0)</f>
        <v>75001413</v>
      </c>
      <c r="L25" s="75">
        <f ca="1">+ROUND(K25/$B$84,2)</f>
        <v>101.67</v>
      </c>
      <c r="N25" s="71" t="s">
        <v>119</v>
      </c>
      <c r="O25" s="72">
        <f ca="1">+ROUND(O17*O19*$B$85/(LOOKUP(O18,$A$53:$A$85,$B$53:$B$84)),0)</f>
        <v>40592105</v>
      </c>
      <c r="P25" s="75">
        <f ca="1">+ROUND(O25/$B$84,2)</f>
        <v>55.02</v>
      </c>
      <c r="R25" s="71" t="s">
        <v>119</v>
      </c>
      <c r="S25" s="72">
        <f ca="1">+ROUND(S17*S19*$B$85/(LOOKUP(S18,$A$53:$A$85,$B$53:$B$84)),0)</f>
        <v>379814239</v>
      </c>
      <c r="T25" s="75">
        <f ca="1">+ROUND(S25/$B$84,2)</f>
        <v>514.85</v>
      </c>
    </row>
    <row r="27" spans="1:20" x14ac:dyDescent="0.25">
      <c r="A27" s="59" t="s">
        <v>101</v>
      </c>
      <c r="B27" s="60"/>
      <c r="F27" s="76"/>
      <c r="G27" s="77" t="s">
        <v>101</v>
      </c>
      <c r="H27" s="78"/>
      <c r="J27" s="76"/>
      <c r="K27" s="77" t="s">
        <v>101</v>
      </c>
      <c r="L27" s="78"/>
      <c r="N27" s="76"/>
      <c r="O27" s="77" t="s">
        <v>101</v>
      </c>
      <c r="P27" s="78"/>
      <c r="R27" s="76"/>
      <c r="S27" s="77" t="s">
        <v>101</v>
      </c>
      <c r="T27" s="78"/>
    </row>
    <row r="28" spans="1:20" x14ac:dyDescent="0.25">
      <c r="A28" s="61"/>
      <c r="B28" s="62"/>
      <c r="F28" s="74"/>
      <c r="G28" s="73"/>
      <c r="H28" s="68"/>
      <c r="J28" s="74"/>
      <c r="K28" s="73"/>
      <c r="L28" s="68"/>
      <c r="N28" s="74"/>
      <c r="O28" s="73"/>
      <c r="P28" s="68"/>
      <c r="R28" s="74"/>
      <c r="S28" s="73"/>
      <c r="T28" s="68"/>
    </row>
    <row r="29" spans="1:20" x14ac:dyDescent="0.25">
      <c r="A29" s="61" t="s">
        <v>97</v>
      </c>
      <c r="B29" s="62"/>
      <c r="F29" s="63" t="s">
        <v>98</v>
      </c>
      <c r="G29" s="64">
        <v>157877096</v>
      </c>
      <c r="H29" s="65" t="s">
        <v>89</v>
      </c>
      <c r="J29" s="63" t="s">
        <v>98</v>
      </c>
      <c r="K29" s="64">
        <v>950307712</v>
      </c>
      <c r="L29" s="65" t="s">
        <v>89</v>
      </c>
      <c r="N29" s="63" t="s">
        <v>98</v>
      </c>
      <c r="O29" s="64">
        <v>188656535</v>
      </c>
      <c r="P29" s="65" t="s">
        <v>89</v>
      </c>
      <c r="R29" s="63" t="s">
        <v>98</v>
      </c>
      <c r="S29" s="64">
        <v>134994435</v>
      </c>
      <c r="T29" s="65" t="s">
        <v>89</v>
      </c>
    </row>
    <row r="30" spans="1:20" ht="15" customHeight="1" x14ac:dyDescent="0.25">
      <c r="A30" s="61" t="s">
        <v>99</v>
      </c>
      <c r="B30" s="62"/>
      <c r="F30" s="74"/>
      <c r="G30" s="73">
        <v>2015</v>
      </c>
      <c r="H30" s="262" t="s">
        <v>152</v>
      </c>
      <c r="J30" s="74"/>
      <c r="K30" s="73">
        <v>2014</v>
      </c>
      <c r="L30" s="262" t="s">
        <v>152</v>
      </c>
      <c r="N30" s="74"/>
      <c r="O30" s="73">
        <v>2014</v>
      </c>
      <c r="P30" s="262" t="s">
        <v>192</v>
      </c>
      <c r="R30" s="74"/>
      <c r="S30" s="73">
        <v>2014</v>
      </c>
      <c r="T30" s="262" t="s">
        <v>192</v>
      </c>
    </row>
    <row r="31" spans="1:20" x14ac:dyDescent="0.25">
      <c r="A31" s="66" t="s">
        <v>100</v>
      </c>
      <c r="B31" s="62"/>
      <c r="F31" s="106">
        <v>0.7</v>
      </c>
      <c r="G31" s="67">
        <v>0.7</v>
      </c>
      <c r="H31" s="262"/>
      <c r="J31" s="106">
        <v>1</v>
      </c>
      <c r="K31" s="67">
        <v>1</v>
      </c>
      <c r="L31" s="262"/>
      <c r="N31" s="106">
        <v>1</v>
      </c>
      <c r="O31" s="67">
        <v>1</v>
      </c>
      <c r="P31" s="262"/>
      <c r="R31" s="106">
        <v>1</v>
      </c>
      <c r="S31" s="67">
        <v>1</v>
      </c>
      <c r="T31" s="262"/>
    </row>
    <row r="32" spans="1:20" ht="20.100000000000001" customHeight="1" x14ac:dyDescent="0.25">
      <c r="A32" s="66"/>
      <c r="B32" s="62"/>
      <c r="F32" s="74"/>
      <c r="G32" s="67"/>
      <c r="H32" s="262"/>
      <c r="J32" s="74"/>
      <c r="K32" s="67"/>
      <c r="L32" s="262"/>
      <c r="N32" s="74"/>
      <c r="O32" s="67"/>
      <c r="P32" s="262"/>
      <c r="R32" s="74"/>
      <c r="S32" s="67"/>
      <c r="T32" s="262"/>
    </row>
    <row r="33" spans="1:20" ht="20.100000000000001" customHeight="1" x14ac:dyDescent="0.25">
      <c r="A33" s="66"/>
      <c r="B33" s="62"/>
      <c r="F33" s="74"/>
      <c r="G33" s="67"/>
      <c r="H33" s="262"/>
      <c r="J33" s="74"/>
      <c r="K33" s="67"/>
      <c r="L33" s="262"/>
      <c r="N33" s="74"/>
      <c r="O33" s="67"/>
      <c r="P33" s="262"/>
      <c r="R33" s="74"/>
      <c r="S33" s="67"/>
      <c r="T33" s="262"/>
    </row>
    <row r="34" spans="1:20" ht="20.100000000000001" customHeight="1" x14ac:dyDescent="0.25">
      <c r="A34" s="66"/>
      <c r="B34" s="62"/>
      <c r="F34" s="74"/>
      <c r="G34" s="67"/>
      <c r="H34" s="262"/>
      <c r="J34" s="74"/>
      <c r="K34" s="67"/>
      <c r="L34" s="262"/>
      <c r="N34" s="74"/>
      <c r="O34" s="67"/>
      <c r="P34" s="262"/>
      <c r="R34" s="74"/>
      <c r="S34" s="67"/>
      <c r="T34" s="262"/>
    </row>
    <row r="35" spans="1:20" ht="20.100000000000001" customHeight="1" x14ac:dyDescent="0.25">
      <c r="A35" s="66"/>
      <c r="B35" s="62"/>
      <c r="F35" s="74"/>
      <c r="G35" s="67"/>
      <c r="H35" s="262"/>
      <c r="J35" s="74"/>
      <c r="K35" s="67"/>
      <c r="L35" s="262"/>
      <c r="N35" s="74"/>
      <c r="O35" s="67"/>
      <c r="P35" s="262"/>
      <c r="R35" s="74"/>
      <c r="S35" s="67"/>
      <c r="T35" s="262"/>
    </row>
    <row r="36" spans="1:20" ht="20.100000000000001" customHeight="1" x14ac:dyDescent="0.25">
      <c r="A36" s="61"/>
      <c r="B36" s="62"/>
      <c r="F36" s="74"/>
      <c r="G36" s="67"/>
      <c r="H36" s="262"/>
      <c r="J36" s="74"/>
      <c r="K36" s="67"/>
      <c r="L36" s="262"/>
      <c r="N36" s="74"/>
      <c r="O36" s="67"/>
      <c r="P36" s="262"/>
      <c r="R36" s="74"/>
      <c r="S36" s="67"/>
      <c r="T36" s="262"/>
    </row>
    <row r="37" spans="1:20" x14ac:dyDescent="0.25">
      <c r="A37" s="69" t="s">
        <v>102</v>
      </c>
      <c r="B37" s="70"/>
      <c r="F37" s="71" t="s">
        <v>93</v>
      </c>
      <c r="G37" s="72">
        <f ca="1">+ROUND(G29*G31*$B$85/(LOOKUP(G30,$A$53:$A$85,$B$53:$B$84)),0)</f>
        <v>133992633</v>
      </c>
      <c r="H37" s="75">
        <f ca="1">+ROUND(G37/$B$84,2)</f>
        <v>181.63</v>
      </c>
      <c r="J37" s="71" t="s">
        <v>93</v>
      </c>
      <c r="K37" s="72">
        <f ca="1">+ROUND(K29*K31*$B$85/(LOOKUP(K30,$A$53:$A$85,$B$53:$B$84)),0)</f>
        <v>1205227756</v>
      </c>
      <c r="L37" s="75">
        <f ca="1">+ROUND(K37/$B$84,2)</f>
        <v>1633.73</v>
      </c>
      <c r="N37" s="71" t="s">
        <v>93</v>
      </c>
      <c r="O37" s="72">
        <f ca="1">+ROUND(O29*O31*$B$85/(LOOKUP(O30,$A$53:$A$85,$B$53:$B$84)),0)</f>
        <v>239263651</v>
      </c>
      <c r="P37" s="75">
        <f ca="1">+ROUND(O37/$B$84,2)</f>
        <v>324.33</v>
      </c>
      <c r="R37" s="71" t="s">
        <v>93</v>
      </c>
      <c r="S37" s="72">
        <f ca="1">+ROUND(S29*S31*$B$85/(LOOKUP(S30,$A$53:$A$85,$B$53:$B$84)),0)</f>
        <v>171206692</v>
      </c>
      <c r="T37" s="75">
        <f ca="1">+ROUND(S37/$B$84,2)</f>
        <v>232.08</v>
      </c>
    </row>
    <row r="39" spans="1:20" x14ac:dyDescent="0.25">
      <c r="A39" s="59" t="s">
        <v>151</v>
      </c>
      <c r="B39" s="60"/>
      <c r="F39" s="76"/>
      <c r="G39" s="77" t="s">
        <v>151</v>
      </c>
      <c r="H39" s="78"/>
      <c r="J39" s="76"/>
      <c r="K39" s="77" t="s">
        <v>151</v>
      </c>
      <c r="L39" s="78"/>
      <c r="N39" s="76"/>
      <c r="O39" s="77"/>
      <c r="P39" s="78"/>
      <c r="R39" s="76"/>
      <c r="S39" s="77" t="s">
        <v>151</v>
      </c>
      <c r="T39" s="78"/>
    </row>
    <row r="40" spans="1:20" x14ac:dyDescent="0.25">
      <c r="A40" s="61"/>
      <c r="B40" s="62"/>
      <c r="F40" s="74"/>
      <c r="G40" s="73"/>
      <c r="H40" s="68"/>
      <c r="J40" s="74"/>
      <c r="K40" s="73"/>
      <c r="L40" s="68"/>
      <c r="N40" s="74"/>
      <c r="O40" s="73"/>
      <c r="P40" s="68"/>
      <c r="R40" s="74"/>
      <c r="S40" s="73"/>
      <c r="T40" s="68"/>
    </row>
    <row r="41" spans="1:20" x14ac:dyDescent="0.25">
      <c r="A41" s="61" t="s">
        <v>97</v>
      </c>
      <c r="B41" s="62"/>
      <c r="F41" s="63" t="s">
        <v>98</v>
      </c>
      <c r="G41" s="64">
        <v>135882549</v>
      </c>
      <c r="H41" s="65" t="s">
        <v>89</v>
      </c>
      <c r="J41" s="63" t="s">
        <v>98</v>
      </c>
      <c r="K41" s="64">
        <v>184560107</v>
      </c>
      <c r="L41" s="65" t="s">
        <v>89</v>
      </c>
      <c r="N41" s="63" t="s">
        <v>98</v>
      </c>
      <c r="O41" s="64">
        <v>0</v>
      </c>
      <c r="P41" s="65"/>
      <c r="R41" s="63" t="s">
        <v>98</v>
      </c>
      <c r="S41" s="64">
        <v>0</v>
      </c>
      <c r="T41" s="65"/>
    </row>
    <row r="42" spans="1:20" ht="15" customHeight="1" x14ac:dyDescent="0.25">
      <c r="A42" s="61" t="s">
        <v>99</v>
      </c>
      <c r="B42" s="62"/>
      <c r="F42" s="74"/>
      <c r="G42" s="73">
        <v>2015</v>
      </c>
      <c r="H42" s="262" t="s">
        <v>152</v>
      </c>
      <c r="J42" s="74"/>
      <c r="K42" s="73">
        <v>2013</v>
      </c>
      <c r="L42" s="262" t="s">
        <v>192</v>
      </c>
      <c r="N42" s="74"/>
      <c r="O42" s="73">
        <v>2000</v>
      </c>
      <c r="P42" s="262"/>
      <c r="R42" s="74"/>
      <c r="S42" s="73">
        <v>2000</v>
      </c>
      <c r="T42" s="262"/>
    </row>
    <row r="43" spans="1:20" x14ac:dyDescent="0.25">
      <c r="A43" s="66" t="s">
        <v>100</v>
      </c>
      <c r="B43" s="62"/>
      <c r="F43" s="106">
        <v>0.7</v>
      </c>
      <c r="G43" s="67">
        <v>0.7</v>
      </c>
      <c r="H43" s="262"/>
      <c r="J43" s="106">
        <v>1</v>
      </c>
      <c r="K43" s="67">
        <v>1</v>
      </c>
      <c r="L43" s="262"/>
      <c r="N43" s="106">
        <v>0</v>
      </c>
      <c r="O43" s="67">
        <v>0</v>
      </c>
      <c r="P43" s="262"/>
      <c r="R43" s="106">
        <v>0</v>
      </c>
      <c r="S43" s="67">
        <v>0</v>
      </c>
      <c r="T43" s="262"/>
    </row>
    <row r="44" spans="1:20" x14ac:dyDescent="0.25">
      <c r="A44" s="66"/>
      <c r="B44" s="62"/>
      <c r="F44" s="74"/>
      <c r="G44" s="67"/>
      <c r="H44" s="262"/>
      <c r="J44" s="74"/>
      <c r="K44" s="67"/>
      <c r="L44" s="262"/>
      <c r="N44" s="74"/>
      <c r="O44" s="67"/>
      <c r="P44" s="262"/>
      <c r="R44" s="74"/>
      <c r="S44" s="67"/>
      <c r="T44" s="262"/>
    </row>
    <row r="45" spans="1:20" x14ac:dyDescent="0.25">
      <c r="A45" s="66"/>
      <c r="B45" s="62"/>
      <c r="F45" s="74"/>
      <c r="G45" s="67"/>
      <c r="H45" s="262"/>
      <c r="J45" s="74"/>
      <c r="K45" s="67"/>
      <c r="L45" s="262"/>
      <c r="N45" s="74"/>
      <c r="O45" s="67"/>
      <c r="P45" s="262"/>
      <c r="R45" s="74"/>
      <c r="S45" s="67"/>
      <c r="T45" s="262"/>
    </row>
    <row r="46" spans="1:20" x14ac:dyDescent="0.25">
      <c r="A46" s="66"/>
      <c r="B46" s="62"/>
      <c r="F46" s="74"/>
      <c r="G46" s="67"/>
      <c r="H46" s="262"/>
      <c r="J46" s="74"/>
      <c r="K46" s="67"/>
      <c r="L46" s="262"/>
      <c r="N46" s="74"/>
      <c r="O46" s="67"/>
      <c r="P46" s="262"/>
      <c r="R46" s="74"/>
      <c r="S46" s="67"/>
      <c r="T46" s="262"/>
    </row>
    <row r="47" spans="1:20" x14ac:dyDescent="0.25">
      <c r="A47" s="66"/>
      <c r="B47" s="62"/>
      <c r="F47" s="74"/>
      <c r="G47" s="67"/>
      <c r="H47" s="262"/>
      <c r="J47" s="74"/>
      <c r="K47" s="67"/>
      <c r="L47" s="262"/>
      <c r="N47" s="74"/>
      <c r="O47" s="67"/>
      <c r="P47" s="262"/>
      <c r="R47" s="74"/>
      <c r="S47" s="67"/>
      <c r="T47" s="262"/>
    </row>
    <row r="48" spans="1:20" x14ac:dyDescent="0.25">
      <c r="A48" s="61"/>
      <c r="B48" s="62"/>
      <c r="F48" s="74"/>
      <c r="G48" s="67"/>
      <c r="H48" s="262"/>
      <c r="J48" s="74"/>
      <c r="K48" s="67"/>
      <c r="L48" s="262"/>
      <c r="N48" s="74"/>
      <c r="O48" s="67"/>
      <c r="P48" s="262"/>
      <c r="R48" s="74"/>
      <c r="S48" s="67"/>
      <c r="T48" s="262"/>
    </row>
    <row r="49" spans="1:20" x14ac:dyDescent="0.25">
      <c r="A49" s="69" t="s">
        <v>102</v>
      </c>
      <c r="B49" s="70"/>
      <c r="F49" s="71" t="s">
        <v>119</v>
      </c>
      <c r="G49" s="72">
        <f ca="1">+ROUND(G41*G43*$B$85/(LOOKUP(G42,$A$53:$A$85,$B$53:$B$84)),0)</f>
        <v>115325534</v>
      </c>
      <c r="H49" s="75">
        <f ca="1">+ROUND(G49/$B$84,2)</f>
        <v>156.33000000000001</v>
      </c>
      <c r="J49" s="71" t="s">
        <v>93</v>
      </c>
      <c r="K49" s="72">
        <f ca="1">+ROUND(K41*K43*$B$85/(LOOKUP(K42,$A$53:$A$85,$B$53:$B$84)),0)</f>
        <v>244590512</v>
      </c>
      <c r="L49" s="75">
        <f ca="1">+ROUND(K49/$B$84,2)</f>
        <v>331.55</v>
      </c>
      <c r="N49" s="71"/>
      <c r="O49" s="72">
        <f ca="1">+ROUND(O41*O43*$B$85/(LOOKUP(O42,$A$53:$A$85,$B$53:$B$84)),0)</f>
        <v>0</v>
      </c>
      <c r="P49" s="75">
        <f ca="1">+ROUND(O49/$B$84,2)</f>
        <v>0</v>
      </c>
      <c r="R49" s="71"/>
      <c r="S49" s="72">
        <f ca="1">+ROUND(S41*S43*$B$85/(LOOKUP(S42,$A$53:$A$85,$B$53:$B$84)),0)</f>
        <v>0</v>
      </c>
      <c r="T49" s="75">
        <f ca="1">+ROUND(S49/$B$84,2)</f>
        <v>0</v>
      </c>
    </row>
    <row r="53" spans="1:20" ht="15.75" x14ac:dyDescent="0.25">
      <c r="A53" s="79">
        <v>1986</v>
      </c>
      <c r="B53" s="80">
        <v>16811</v>
      </c>
    </row>
    <row r="54" spans="1:20" ht="15.75" x14ac:dyDescent="0.25">
      <c r="A54" s="79">
        <v>1987</v>
      </c>
      <c r="B54" s="80">
        <v>20510</v>
      </c>
    </row>
    <row r="55" spans="1:20" ht="15.75" x14ac:dyDescent="0.25">
      <c r="A55" s="79">
        <v>1988</v>
      </c>
      <c r="B55" s="80">
        <v>25637</v>
      </c>
    </row>
    <row r="56" spans="1:20" ht="15.75" x14ac:dyDescent="0.25">
      <c r="A56" s="79">
        <v>1989</v>
      </c>
      <c r="B56" s="80">
        <v>32560</v>
      </c>
    </row>
    <row r="57" spans="1:20" ht="15.75" x14ac:dyDescent="0.25">
      <c r="A57" s="79">
        <v>1990</v>
      </c>
      <c r="B57" s="80">
        <v>41025</v>
      </c>
    </row>
    <row r="58" spans="1:20" ht="15.75" x14ac:dyDescent="0.25">
      <c r="A58" s="79">
        <v>1991</v>
      </c>
      <c r="B58" s="80">
        <v>51716</v>
      </c>
    </row>
    <row r="59" spans="1:20" ht="15.75" x14ac:dyDescent="0.25">
      <c r="A59" s="79">
        <v>1992</v>
      </c>
      <c r="B59" s="80">
        <v>65190</v>
      </c>
    </row>
    <row r="60" spans="1:20" ht="15.75" x14ac:dyDescent="0.25">
      <c r="A60" s="79">
        <v>1993</v>
      </c>
      <c r="B60" s="80">
        <v>81510</v>
      </c>
    </row>
    <row r="61" spans="1:20" ht="15.75" x14ac:dyDescent="0.25">
      <c r="A61" s="79">
        <v>1994</v>
      </c>
      <c r="B61" s="80">
        <v>98700</v>
      </c>
    </row>
    <row r="62" spans="1:20" ht="15.75" x14ac:dyDescent="0.25">
      <c r="A62" s="79">
        <v>1995</v>
      </c>
      <c r="B62" s="80">
        <v>118934</v>
      </c>
    </row>
    <row r="63" spans="1:20" ht="15.75" x14ac:dyDescent="0.25">
      <c r="A63" s="79">
        <v>1996</v>
      </c>
      <c r="B63" s="80">
        <v>142125</v>
      </c>
    </row>
    <row r="64" spans="1:20" ht="15.75" x14ac:dyDescent="0.25">
      <c r="A64" s="79">
        <v>1997</v>
      </c>
      <c r="B64" s="81">
        <v>172005</v>
      </c>
    </row>
    <row r="65" spans="1:2" ht="15.75" x14ac:dyDescent="0.25">
      <c r="A65" s="79">
        <v>1998</v>
      </c>
      <c r="B65" s="81">
        <v>203826</v>
      </c>
    </row>
    <row r="66" spans="1:2" ht="15.75" x14ac:dyDescent="0.25">
      <c r="A66" s="79">
        <v>1999</v>
      </c>
      <c r="B66" s="80">
        <v>236460</v>
      </c>
    </row>
    <row r="67" spans="1:2" ht="15.75" x14ac:dyDescent="0.25">
      <c r="A67" s="79">
        <v>2000</v>
      </c>
      <c r="B67" s="82">
        <v>260100</v>
      </c>
    </row>
    <row r="68" spans="1:2" ht="15.75" x14ac:dyDescent="0.25">
      <c r="A68" s="79">
        <v>2001</v>
      </c>
      <c r="B68" s="82">
        <v>286000</v>
      </c>
    </row>
    <row r="69" spans="1:2" ht="15.75" x14ac:dyDescent="0.25">
      <c r="A69" s="79">
        <v>2002</v>
      </c>
      <c r="B69" s="82">
        <v>309000</v>
      </c>
    </row>
    <row r="70" spans="1:2" ht="15.75" x14ac:dyDescent="0.25">
      <c r="A70" s="79">
        <v>2003</v>
      </c>
      <c r="B70" s="82">
        <v>332000</v>
      </c>
    </row>
    <row r="71" spans="1:2" ht="15.75" x14ac:dyDescent="0.25">
      <c r="A71" s="79">
        <v>2004</v>
      </c>
      <c r="B71" s="82">
        <v>358000</v>
      </c>
    </row>
    <row r="72" spans="1:2" ht="15.75" x14ac:dyDescent="0.25">
      <c r="A72" s="79">
        <v>2005</v>
      </c>
      <c r="B72" s="82">
        <v>381500</v>
      </c>
    </row>
    <row r="73" spans="1:2" ht="15.75" x14ac:dyDescent="0.25">
      <c r="A73" s="79">
        <v>2006</v>
      </c>
      <c r="B73" s="82">
        <v>408000</v>
      </c>
    </row>
    <row r="74" spans="1:2" ht="15.75" x14ac:dyDescent="0.25">
      <c r="A74" s="79">
        <v>2007</v>
      </c>
      <c r="B74" s="82">
        <v>433700</v>
      </c>
    </row>
    <row r="75" spans="1:2" ht="15.75" x14ac:dyDescent="0.25">
      <c r="A75" s="79">
        <v>2008</v>
      </c>
      <c r="B75" s="82">
        <v>461500</v>
      </c>
    </row>
    <row r="76" spans="1:2" ht="15.75" x14ac:dyDescent="0.25">
      <c r="A76" s="79">
        <v>2009</v>
      </c>
      <c r="B76" s="82">
        <v>496900</v>
      </c>
    </row>
    <row r="77" spans="1:2" ht="15.75" x14ac:dyDescent="0.25">
      <c r="A77" s="79">
        <v>2010</v>
      </c>
      <c r="B77" s="82">
        <v>515000</v>
      </c>
    </row>
    <row r="78" spans="1:2" ht="15.75" x14ac:dyDescent="0.25">
      <c r="A78" s="79">
        <v>2011</v>
      </c>
      <c r="B78" s="82">
        <v>535600</v>
      </c>
    </row>
    <row r="79" spans="1:2" ht="15.75" x14ac:dyDescent="0.25">
      <c r="A79" s="79">
        <v>2012</v>
      </c>
      <c r="B79" s="82">
        <v>566700</v>
      </c>
    </row>
    <row r="80" spans="1:2" ht="15.75" x14ac:dyDescent="0.25">
      <c r="A80" s="79">
        <v>2013</v>
      </c>
      <c r="B80" s="82">
        <v>589500</v>
      </c>
    </row>
    <row r="81" spans="1:2" ht="15.75" x14ac:dyDescent="0.25">
      <c r="A81" s="79">
        <v>2014</v>
      </c>
      <c r="B81" s="82">
        <v>616000</v>
      </c>
    </row>
    <row r="82" spans="1:2" ht="15.75" x14ac:dyDescent="0.25">
      <c r="A82" s="79">
        <v>2015</v>
      </c>
      <c r="B82" s="82">
        <v>644350</v>
      </c>
    </row>
    <row r="83" spans="1:2" ht="15.75" x14ac:dyDescent="0.25">
      <c r="A83" s="79">
        <v>2016</v>
      </c>
      <c r="B83" s="82">
        <v>689454</v>
      </c>
    </row>
    <row r="84" spans="1:2" ht="15.75" x14ac:dyDescent="0.25">
      <c r="A84" s="79">
        <v>2017</v>
      </c>
      <c r="B84" s="83">
        <v>737717</v>
      </c>
    </row>
    <row r="85" spans="1:2" ht="15.75" x14ac:dyDescent="0.25">
      <c r="A85" s="79">
        <v>2018</v>
      </c>
      <c r="B85" s="83">
        <v>781242</v>
      </c>
    </row>
  </sheetData>
  <mergeCells count="19">
    <mergeCell ref="H42:H48"/>
    <mergeCell ref="L42:L48"/>
    <mergeCell ref="P42:P48"/>
    <mergeCell ref="T42:T48"/>
    <mergeCell ref="H30:H36"/>
    <mergeCell ref="L30:L36"/>
    <mergeCell ref="T18:T24"/>
    <mergeCell ref="T30:T36"/>
    <mergeCell ref="P18:P24"/>
    <mergeCell ref="P30:P36"/>
    <mergeCell ref="A2:B3"/>
    <mergeCell ref="A6:B6"/>
    <mergeCell ref="A13:B13"/>
    <mergeCell ref="L18:L24"/>
    <mergeCell ref="H18:H24"/>
    <mergeCell ref="A8:B9"/>
    <mergeCell ref="D8:D9"/>
    <mergeCell ref="A10:B11"/>
    <mergeCell ref="D10:D11"/>
  </mergeCells>
  <conditionalFormatting sqref="H6:H7 H10:H11">
    <cfRule type="cellIs" dxfId="41" priority="275" operator="equal">
      <formula>"NO CUMPLE"</formula>
    </cfRule>
  </conditionalFormatting>
  <conditionalFormatting sqref="L6:L7">
    <cfRule type="cellIs" dxfId="40" priority="270" operator="equal">
      <formula>"NO CUMPLE"</formula>
    </cfRule>
  </conditionalFormatting>
  <conditionalFormatting sqref="H8:H9">
    <cfRule type="cellIs" dxfId="39" priority="258" operator="equal">
      <formula>"NO CUMPLE"</formula>
    </cfRule>
  </conditionalFormatting>
  <conditionalFormatting sqref="L10:L11">
    <cfRule type="cellIs" dxfId="38" priority="257" operator="equal">
      <formula>"NO CUMPLE"</formula>
    </cfRule>
  </conditionalFormatting>
  <conditionalFormatting sqref="L8:L9">
    <cfRule type="cellIs" dxfId="37" priority="256" operator="equal">
      <formula>"NO CUMPLE"</formula>
    </cfRule>
  </conditionalFormatting>
  <conditionalFormatting sqref="G13">
    <cfRule type="cellIs" dxfId="36" priority="246" operator="equal">
      <formula>"NO CUMPLE"</formula>
    </cfRule>
    <cfRule type="cellIs" dxfId="35" priority="247" operator="equal">
      <formula>"CUMPLE"</formula>
    </cfRule>
  </conditionalFormatting>
  <conditionalFormatting sqref="K13">
    <cfRule type="cellIs" dxfId="34" priority="235" operator="equal">
      <formula>"NO CUMPLE"</formula>
    </cfRule>
    <cfRule type="cellIs" dxfId="33" priority="236" operator="equal">
      <formula>"CUMPLE"</formula>
    </cfRule>
  </conditionalFormatting>
  <conditionalFormatting sqref="P6:P7">
    <cfRule type="cellIs" dxfId="32" priority="27" operator="equal">
      <formula>"NO CUMPLE"</formula>
    </cfRule>
  </conditionalFormatting>
  <conditionalFormatting sqref="P10:P11">
    <cfRule type="cellIs" dxfId="31" priority="26" operator="equal">
      <formula>"NO CUMPLE"</formula>
    </cfRule>
  </conditionalFormatting>
  <conditionalFormatting sqref="P8:P9">
    <cfRule type="cellIs" dxfId="30" priority="25" operator="equal">
      <formula>"NO CUMPLE"</formula>
    </cfRule>
  </conditionalFormatting>
  <conditionalFormatting sqref="T6:T7">
    <cfRule type="cellIs" dxfId="29" priority="12" operator="equal">
      <formula>"NO CUMPLE"</formula>
    </cfRule>
  </conditionalFormatting>
  <conditionalFormatting sqref="T10:T11">
    <cfRule type="cellIs" dxfId="28" priority="11" operator="equal">
      <formula>"NO CUMPLE"</formula>
    </cfRule>
  </conditionalFormatting>
  <conditionalFormatting sqref="T8:T9">
    <cfRule type="cellIs" dxfId="27" priority="10" operator="equal">
      <formula>"NO CUMPLE"</formula>
    </cfRule>
  </conditionalFormatting>
  <conditionalFormatting sqref="S13">
    <cfRule type="cellIs" dxfId="26" priority="8" operator="equal">
      <formula>"NO CUMPLE"</formula>
    </cfRule>
    <cfRule type="cellIs" dxfId="25" priority="9" operator="equal">
      <formula>"CUMPLE"</formula>
    </cfRule>
  </conditionalFormatting>
  <conditionalFormatting sqref="O13">
    <cfRule type="cellIs" dxfId="24" priority="1" operator="equal">
      <formula>"NO CUMPLE"</formula>
    </cfRule>
    <cfRule type="cellIs" dxfId="23"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topLeftCell="A7" zoomScale="80" zoomScaleNormal="80" zoomScaleSheetLayoutView="80" workbookViewId="0">
      <selection activeCell="H27" sqref="H27"/>
    </sheetView>
  </sheetViews>
  <sheetFormatPr baseColWidth="10" defaultColWidth="11.42578125" defaultRowHeight="12.75" x14ac:dyDescent="0.2"/>
  <cols>
    <col min="1" max="1" width="11.42578125" style="152"/>
    <col min="2" max="2" width="38.7109375" style="152" customWidth="1"/>
    <col min="3" max="3" width="13.7109375" style="152" customWidth="1"/>
    <col min="4" max="4" width="10.7109375" style="152" customWidth="1"/>
    <col min="5" max="5" width="24.140625" style="152" customWidth="1"/>
    <col min="6" max="6" width="10.7109375" style="152" customWidth="1"/>
    <col min="7" max="7" width="24.140625" style="152" customWidth="1"/>
    <col min="8" max="8" width="10.7109375" style="152" customWidth="1"/>
    <col min="9" max="9" width="24.140625" style="152" customWidth="1"/>
    <col min="10" max="10" width="10.7109375" style="152" customWidth="1"/>
    <col min="11" max="11" width="24.140625" style="152" customWidth="1"/>
    <col min="12" max="13" width="10.7109375" style="152" customWidth="1"/>
    <col min="14" max="16384" width="11.42578125" style="152"/>
  </cols>
  <sheetData>
    <row r="1" spans="1:13" ht="19.5" customHeight="1" x14ac:dyDescent="0.2">
      <c r="A1" s="150" t="s">
        <v>117</v>
      </c>
      <c r="B1" s="151"/>
      <c r="D1" s="151"/>
      <c r="E1" s="153"/>
      <c r="F1" s="153"/>
      <c r="G1" s="153"/>
      <c r="H1" s="153"/>
      <c r="I1" s="153"/>
      <c r="J1" s="153"/>
      <c r="K1" s="153"/>
      <c r="L1" s="153"/>
      <c r="M1" s="153"/>
    </row>
    <row r="2" spans="1:13" ht="19.5" customHeight="1" x14ac:dyDescent="0.2">
      <c r="A2" s="150" t="s">
        <v>142</v>
      </c>
      <c r="B2" s="151"/>
      <c r="D2" s="151"/>
      <c r="E2" s="153"/>
      <c r="F2" s="153"/>
      <c r="G2" s="153"/>
      <c r="H2" s="153"/>
      <c r="I2" s="153"/>
      <c r="J2" s="153"/>
      <c r="K2" s="153"/>
      <c r="L2" s="153"/>
      <c r="M2" s="153"/>
    </row>
    <row r="3" spans="1:13" x14ac:dyDescent="0.2">
      <c r="A3" s="154"/>
      <c r="E3" s="154"/>
      <c r="F3" s="154"/>
      <c r="G3" s="154"/>
      <c r="H3" s="154"/>
      <c r="I3" s="154"/>
      <c r="J3" s="154"/>
      <c r="K3" s="154"/>
      <c r="L3" s="154"/>
      <c r="M3" s="154"/>
    </row>
    <row r="4" spans="1:13" ht="15.75" customHeight="1" x14ac:dyDescent="0.2">
      <c r="A4" s="87" t="s">
        <v>154</v>
      </c>
      <c r="B4" s="155"/>
      <c r="D4" s="155"/>
      <c r="E4" s="87"/>
      <c r="F4" s="87"/>
      <c r="G4" s="87"/>
      <c r="H4" s="87"/>
      <c r="I4" s="87"/>
      <c r="J4" s="87"/>
      <c r="K4" s="87"/>
      <c r="L4" s="87"/>
      <c r="M4" s="87"/>
    </row>
    <row r="5" spans="1:13" ht="18.75" customHeight="1" x14ac:dyDescent="0.2">
      <c r="A5" s="156" t="s">
        <v>143</v>
      </c>
      <c r="B5" s="157"/>
      <c r="D5" s="157"/>
      <c r="E5" s="156"/>
      <c r="F5" s="156"/>
      <c r="G5" s="156"/>
      <c r="H5" s="156"/>
      <c r="I5" s="156"/>
      <c r="J5" s="156"/>
      <c r="K5" s="156"/>
      <c r="L5" s="156"/>
      <c r="M5" s="156"/>
    </row>
    <row r="6" spans="1:13" x14ac:dyDescent="0.2">
      <c r="A6" s="154"/>
      <c r="E6" s="154"/>
      <c r="F6" s="154"/>
      <c r="G6" s="154"/>
      <c r="H6" s="154"/>
      <c r="I6" s="154"/>
      <c r="J6" s="154"/>
      <c r="K6" s="154"/>
      <c r="L6" s="154"/>
      <c r="M6" s="154"/>
    </row>
    <row r="7" spans="1:13" ht="56.25" customHeight="1" x14ac:dyDescent="0.2">
      <c r="A7" s="271" t="str">
        <f>'VERIFICACION TECNICA'!A7:B7</f>
        <v>OBJETO: OBRA CIVIL PARA ENLUCIMIENTO DE FACHADAS EXTERNAS DE LOS EDIFICIOS DE LA UNIVERSIDAD DEL CAUCA, UBICADOS EN EL SECTOR HISTÓRICO DE LA CIUDAD DE POPAYÁN PARA EL AÑO 2019.</v>
      </c>
      <c r="B7" s="271"/>
      <c r="C7" s="271"/>
      <c r="D7" s="271"/>
      <c r="E7" s="158"/>
      <c r="F7" s="158"/>
      <c r="G7" s="175"/>
      <c r="H7" s="175"/>
      <c r="I7" s="177"/>
      <c r="J7" s="177"/>
      <c r="K7" s="177"/>
      <c r="L7" s="177"/>
      <c r="M7" s="158"/>
    </row>
    <row r="8" spans="1:13" s="162" customFormat="1" x14ac:dyDescent="0.2">
      <c r="A8" s="159"/>
      <c r="B8" s="160"/>
      <c r="C8" s="160"/>
      <c r="D8" s="160"/>
      <c r="E8" s="160"/>
      <c r="F8" s="160"/>
      <c r="G8" s="160"/>
      <c r="H8" s="160"/>
      <c r="I8" s="160"/>
      <c r="J8" s="160"/>
      <c r="K8" s="160"/>
      <c r="L8" s="160"/>
      <c r="M8" s="161"/>
    </row>
    <row r="9" spans="1:13" x14ac:dyDescent="0.2">
      <c r="A9" s="163"/>
      <c r="B9" s="164"/>
      <c r="C9" s="272"/>
      <c r="D9" s="273"/>
      <c r="E9" s="259">
        <v>1</v>
      </c>
      <c r="F9" s="259"/>
      <c r="G9" s="259">
        <v>4</v>
      </c>
      <c r="H9" s="259"/>
      <c r="I9" s="259">
        <v>6</v>
      </c>
      <c r="J9" s="259"/>
      <c r="K9" s="259">
        <v>7</v>
      </c>
      <c r="L9" s="259"/>
      <c r="M9" s="165"/>
    </row>
    <row r="10" spans="1:13" ht="62.25" customHeight="1" x14ac:dyDescent="0.2">
      <c r="A10" s="242" t="s">
        <v>144</v>
      </c>
      <c r="B10" s="244" t="s">
        <v>106</v>
      </c>
      <c r="C10" s="269" t="s">
        <v>175</v>
      </c>
      <c r="D10" s="270"/>
      <c r="E10" s="260" t="str">
        <f>'VERIFICACIÓN JURIDICA'!C7</f>
        <v>GUSTAVO ADOLFO ACOSTA</v>
      </c>
      <c r="F10" s="260"/>
      <c r="G10" s="260" t="str">
        <f>'VERIFICACIÓN JURIDICA'!E7</f>
        <v>JUAN CARLOS MARTINEZ</v>
      </c>
      <c r="H10" s="260"/>
      <c r="I10" s="260" t="str">
        <f>'VERIFICACIÓN JURIDICA'!G7</f>
        <v xml:space="preserve">CONSORCIO T Y T </v>
      </c>
      <c r="J10" s="260"/>
      <c r="K10" s="260" t="str">
        <f>'VERIFICACIÓN JURIDICA'!I7</f>
        <v>MANUEL JURADO HERRERA</v>
      </c>
      <c r="L10" s="260"/>
      <c r="M10" s="166"/>
    </row>
    <row r="11" spans="1:13" ht="25.5" x14ac:dyDescent="0.2">
      <c r="A11" s="243"/>
      <c r="B11" s="245"/>
      <c r="C11" s="113" t="s">
        <v>145</v>
      </c>
      <c r="D11" s="113" t="s">
        <v>97</v>
      </c>
      <c r="E11" s="113" t="s">
        <v>145</v>
      </c>
      <c r="F11" s="113" t="s">
        <v>97</v>
      </c>
      <c r="G11" s="113" t="s">
        <v>145</v>
      </c>
      <c r="H11" s="113" t="s">
        <v>97</v>
      </c>
      <c r="I11" s="113" t="s">
        <v>145</v>
      </c>
      <c r="J11" s="113" t="s">
        <v>97</v>
      </c>
      <c r="K11" s="113" t="s">
        <v>145</v>
      </c>
      <c r="L11" s="113" t="s">
        <v>97</v>
      </c>
      <c r="M11" s="167"/>
    </row>
    <row r="12" spans="1:13" x14ac:dyDescent="0.2">
      <c r="A12" s="168"/>
      <c r="B12" s="169"/>
      <c r="C12" s="169"/>
      <c r="D12" s="169"/>
      <c r="E12" s="169"/>
      <c r="F12" s="169"/>
      <c r="G12" s="169"/>
      <c r="H12" s="169"/>
      <c r="I12" s="169"/>
      <c r="J12" s="169"/>
      <c r="K12" s="169"/>
      <c r="L12" s="169"/>
      <c r="M12" s="161"/>
    </row>
    <row r="13" spans="1:13" ht="22.5" customHeight="1" x14ac:dyDescent="0.2">
      <c r="A13" s="185"/>
      <c r="B13" s="193" t="s">
        <v>167</v>
      </c>
      <c r="C13" s="194"/>
      <c r="D13" s="194"/>
      <c r="E13" s="178"/>
      <c r="F13" s="178"/>
      <c r="G13" s="178"/>
      <c r="H13" s="178"/>
      <c r="I13" s="178"/>
      <c r="J13" s="178"/>
      <c r="K13" s="178"/>
      <c r="L13" s="178"/>
      <c r="M13" s="167"/>
    </row>
    <row r="14" spans="1:13" ht="25.5" x14ac:dyDescent="0.2">
      <c r="A14" s="185"/>
      <c r="B14" s="190" t="s">
        <v>168</v>
      </c>
      <c r="C14" s="192" t="s">
        <v>107</v>
      </c>
      <c r="D14" s="113">
        <v>0</v>
      </c>
      <c r="E14" s="274" t="s">
        <v>200</v>
      </c>
      <c r="F14" s="274">
        <v>150</v>
      </c>
      <c r="G14" s="274" t="s">
        <v>201</v>
      </c>
      <c r="H14" s="274">
        <v>150</v>
      </c>
      <c r="I14" s="274" t="s">
        <v>214</v>
      </c>
      <c r="J14" s="274">
        <v>150</v>
      </c>
      <c r="K14" s="274" t="s">
        <v>201</v>
      </c>
      <c r="L14" s="274">
        <v>150</v>
      </c>
      <c r="M14" s="167"/>
    </row>
    <row r="15" spans="1:13" ht="25.5" x14ac:dyDescent="0.2">
      <c r="A15" s="185"/>
      <c r="B15" s="190" t="s">
        <v>169</v>
      </c>
      <c r="C15" s="192" t="s">
        <v>107</v>
      </c>
      <c r="D15" s="170">
        <v>100</v>
      </c>
      <c r="E15" s="275"/>
      <c r="F15" s="275"/>
      <c r="G15" s="275"/>
      <c r="H15" s="275"/>
      <c r="I15" s="275"/>
      <c r="J15" s="275"/>
      <c r="K15" s="275"/>
      <c r="L15" s="275"/>
      <c r="M15" s="167"/>
    </row>
    <row r="16" spans="1:13" ht="25.5" x14ac:dyDescent="0.2">
      <c r="A16" s="186"/>
      <c r="B16" s="191" t="s">
        <v>170</v>
      </c>
      <c r="C16" s="192" t="s">
        <v>107</v>
      </c>
      <c r="D16" s="170">
        <v>150</v>
      </c>
      <c r="E16" s="276"/>
      <c r="F16" s="276"/>
      <c r="G16" s="276"/>
      <c r="H16" s="276"/>
      <c r="I16" s="276"/>
      <c r="J16" s="276"/>
      <c r="K16" s="276"/>
      <c r="L16" s="276"/>
      <c r="M16" s="167"/>
    </row>
    <row r="17" spans="1:13" ht="38.25" x14ac:dyDescent="0.2">
      <c r="A17" s="186"/>
      <c r="B17" s="189" t="s">
        <v>171</v>
      </c>
      <c r="C17" s="195"/>
      <c r="D17" s="170"/>
      <c r="E17" s="188"/>
      <c r="F17" s="170"/>
      <c r="G17" s="188"/>
      <c r="H17" s="170"/>
      <c r="I17" s="188"/>
      <c r="J17" s="170"/>
      <c r="K17" s="188"/>
      <c r="L17" s="170"/>
      <c r="M17" s="167"/>
    </row>
    <row r="18" spans="1:13" ht="28.5" customHeight="1" x14ac:dyDescent="0.2">
      <c r="A18" s="186"/>
      <c r="B18" s="187" t="s">
        <v>172</v>
      </c>
      <c r="C18" s="192" t="s">
        <v>107</v>
      </c>
      <c r="D18" s="170">
        <v>0</v>
      </c>
      <c r="E18" s="274" t="s">
        <v>231</v>
      </c>
      <c r="F18" s="274">
        <v>150</v>
      </c>
      <c r="G18" s="274" t="s">
        <v>199</v>
      </c>
      <c r="H18" s="274">
        <v>150</v>
      </c>
      <c r="I18" s="274" t="s">
        <v>217</v>
      </c>
      <c r="J18" s="277">
        <v>0</v>
      </c>
      <c r="K18" s="274" t="s">
        <v>199</v>
      </c>
      <c r="L18" s="274">
        <v>150</v>
      </c>
      <c r="M18" s="167"/>
    </row>
    <row r="19" spans="1:13" ht="22.5" customHeight="1" x14ac:dyDescent="0.2">
      <c r="A19" s="186"/>
      <c r="B19" s="187" t="s">
        <v>173</v>
      </c>
      <c r="C19" s="192" t="s">
        <v>107</v>
      </c>
      <c r="D19" s="170">
        <v>100</v>
      </c>
      <c r="E19" s="275"/>
      <c r="F19" s="275"/>
      <c r="G19" s="275"/>
      <c r="H19" s="275"/>
      <c r="I19" s="275"/>
      <c r="J19" s="278"/>
      <c r="K19" s="275"/>
      <c r="L19" s="275"/>
      <c r="M19" s="167"/>
    </row>
    <row r="20" spans="1:13" ht="20.25" customHeight="1" x14ac:dyDescent="0.2">
      <c r="A20" s="186"/>
      <c r="B20" s="187" t="s">
        <v>174</v>
      </c>
      <c r="C20" s="192" t="s">
        <v>107</v>
      </c>
      <c r="D20" s="170">
        <v>150</v>
      </c>
      <c r="E20" s="276"/>
      <c r="F20" s="276"/>
      <c r="G20" s="276"/>
      <c r="H20" s="276"/>
      <c r="I20" s="276"/>
      <c r="J20" s="279"/>
      <c r="K20" s="276"/>
      <c r="L20" s="276"/>
      <c r="M20" s="167"/>
    </row>
    <row r="21" spans="1:13" ht="18" customHeight="1" x14ac:dyDescent="0.2">
      <c r="A21" s="163"/>
      <c r="B21" s="176" t="s">
        <v>133</v>
      </c>
      <c r="C21" s="112" t="s">
        <v>146</v>
      </c>
      <c r="D21" s="112">
        <f>MAX(D14:D16)+MAX(D18:D20)</f>
        <v>300</v>
      </c>
      <c r="E21" s="182"/>
      <c r="F21" s="182">
        <f>MAX(F14)+MAX(F18:F20)</f>
        <v>300</v>
      </c>
      <c r="G21" s="182"/>
      <c r="H21" s="182">
        <f>MAX(H14)+MAX(H18:H20)</f>
        <v>300</v>
      </c>
      <c r="I21" s="182"/>
      <c r="J21" s="182">
        <f>MAX(J14)+MAX(J18:J20)</f>
        <v>150</v>
      </c>
      <c r="K21" s="182"/>
      <c r="L21" s="182">
        <f>MAX(L14)+MAX(L18:L20)</f>
        <v>300</v>
      </c>
      <c r="M21" s="171"/>
    </row>
    <row r="23" spans="1:13" ht="15.75" x14ac:dyDescent="0.2">
      <c r="B23" s="87"/>
    </row>
    <row r="24" spans="1:13" x14ac:dyDescent="0.2">
      <c r="F24" s="95"/>
      <c r="H24" s="95"/>
      <c r="J24" s="95"/>
      <c r="L24" s="95"/>
    </row>
    <row r="25" spans="1:13" ht="15.75" x14ac:dyDescent="0.2">
      <c r="A25" s="172"/>
      <c r="B25" s="173"/>
      <c r="C25" s="172"/>
      <c r="D25" s="172"/>
      <c r="E25" s="94"/>
      <c r="F25" s="95"/>
      <c r="G25" s="94"/>
      <c r="H25" s="95"/>
      <c r="I25" s="94"/>
      <c r="J25" s="95"/>
      <c r="K25" s="94"/>
      <c r="L25" s="95"/>
      <c r="M25" s="172"/>
    </row>
    <row r="26" spans="1:13" ht="15.75" x14ac:dyDescent="0.25">
      <c r="A26" s="174"/>
      <c r="B26" s="98"/>
      <c r="C26" s="98"/>
      <c r="D26" s="98"/>
      <c r="E26" s="97"/>
      <c r="F26" s="95"/>
      <c r="G26" s="97"/>
      <c r="H26" s="95"/>
      <c r="I26" s="97"/>
      <c r="J26" s="95"/>
      <c r="K26" s="97"/>
      <c r="L26" s="95"/>
      <c r="M26" s="98"/>
    </row>
    <row r="27" spans="1:13" s="90" customFormat="1" ht="15.75" x14ac:dyDescent="0.2">
      <c r="A27" s="93"/>
      <c r="B27" s="97"/>
      <c r="C27" s="94"/>
      <c r="D27" s="95"/>
      <c r="E27" s="95"/>
      <c r="F27" s="94"/>
      <c r="G27" s="95"/>
      <c r="H27" s="94"/>
      <c r="I27" s="95"/>
      <c r="J27" s="94"/>
    </row>
    <row r="28" spans="1:13" s="90" customFormat="1" ht="15.75" x14ac:dyDescent="0.25">
      <c r="A28" s="93"/>
      <c r="B28" s="98"/>
      <c r="C28" s="94"/>
      <c r="D28" s="95"/>
      <c r="E28" s="95"/>
      <c r="F28" s="94"/>
      <c r="G28" s="95"/>
      <c r="H28" s="94"/>
      <c r="I28" s="95"/>
      <c r="J28" s="94"/>
    </row>
    <row r="29" spans="1:13" s="90" customFormat="1" ht="15.75" x14ac:dyDescent="0.25">
      <c r="A29" s="93"/>
      <c r="B29" s="98"/>
      <c r="C29" s="94"/>
      <c r="D29" s="95"/>
      <c r="E29" s="95"/>
      <c r="F29" s="94"/>
      <c r="G29" s="95"/>
      <c r="H29" s="94"/>
      <c r="I29" s="95"/>
      <c r="J29" s="94"/>
    </row>
    <row r="30" spans="1:13" s="90" customFormat="1" ht="15.75" x14ac:dyDescent="0.25">
      <c r="A30" s="93"/>
      <c r="B30" s="98"/>
      <c r="C30" s="94"/>
      <c r="D30" s="95"/>
      <c r="E30" s="95"/>
      <c r="F30" s="94"/>
      <c r="G30" s="95"/>
      <c r="H30" s="94"/>
      <c r="I30" s="95"/>
      <c r="J30" s="94"/>
    </row>
    <row r="31" spans="1:13" s="90" customFormat="1" ht="15.75" x14ac:dyDescent="0.25">
      <c r="A31" s="93"/>
      <c r="B31" s="98"/>
      <c r="C31" s="94"/>
      <c r="D31" s="95"/>
      <c r="E31" s="95"/>
      <c r="F31" s="94"/>
      <c r="G31" s="95"/>
      <c r="H31" s="94"/>
      <c r="I31" s="95"/>
      <c r="J31" s="94"/>
    </row>
    <row r="32" spans="1:13" s="90" customFormat="1" ht="15.75" x14ac:dyDescent="0.2">
      <c r="A32" s="93"/>
      <c r="B32" s="97"/>
      <c r="C32" s="94"/>
      <c r="D32" s="95"/>
      <c r="E32" s="95"/>
      <c r="F32" s="94"/>
      <c r="G32" s="95"/>
      <c r="H32" s="94"/>
      <c r="I32" s="95"/>
      <c r="J32" s="94"/>
    </row>
    <row r="33" spans="1:13" s="90" customFormat="1" ht="15.75" x14ac:dyDescent="0.25">
      <c r="A33" s="93"/>
      <c r="B33" s="98"/>
      <c r="C33" s="94"/>
      <c r="D33" s="95"/>
      <c r="E33" s="95"/>
      <c r="F33" s="94"/>
      <c r="G33" s="95"/>
      <c r="H33" s="94"/>
      <c r="I33" s="95"/>
      <c r="J33" s="94"/>
    </row>
    <row r="34" spans="1:13" s="90" customFormat="1" ht="12.75" customHeight="1" x14ac:dyDescent="0.2">
      <c r="A34" s="93"/>
      <c r="B34" s="94"/>
      <c r="C34" s="94"/>
      <c r="D34" s="95"/>
      <c r="E34" s="95"/>
      <c r="F34" s="94"/>
      <c r="G34" s="95"/>
      <c r="H34" s="94"/>
      <c r="I34" s="95"/>
      <c r="J34" s="94"/>
    </row>
    <row r="35" spans="1:13" s="90" customFormat="1" ht="12.75" customHeight="1" x14ac:dyDescent="0.2">
      <c r="A35" s="93"/>
      <c r="B35" s="94"/>
      <c r="C35" s="94"/>
      <c r="D35" s="95"/>
      <c r="E35" s="95"/>
      <c r="F35" s="94"/>
      <c r="G35" s="95"/>
      <c r="H35" s="94"/>
      <c r="I35" s="95"/>
      <c r="J35" s="94"/>
    </row>
    <row r="36" spans="1:13" s="90" customFormat="1" ht="12.75" customHeight="1" x14ac:dyDescent="0.2">
      <c r="A36" s="93"/>
      <c r="B36" s="94"/>
      <c r="C36" s="94"/>
      <c r="D36" s="95"/>
      <c r="E36" s="95"/>
      <c r="F36" s="94"/>
      <c r="G36" s="95"/>
      <c r="H36" s="94"/>
      <c r="I36" s="95"/>
      <c r="J36" s="94"/>
    </row>
    <row r="37" spans="1:13" s="90" customFormat="1" ht="14.25" customHeight="1" x14ac:dyDescent="0.25">
      <c r="A37" s="93"/>
      <c r="B37" s="98"/>
      <c r="C37" s="98"/>
      <c r="D37" s="99"/>
      <c r="E37" s="99"/>
      <c r="F37" s="98"/>
      <c r="G37" s="99"/>
      <c r="H37" s="98"/>
      <c r="I37" s="99"/>
      <c r="J37" s="98"/>
    </row>
    <row r="38" spans="1:13" s="90" customFormat="1" ht="15.75" x14ac:dyDescent="0.2">
      <c r="A38" s="93"/>
      <c r="B38" s="97"/>
      <c r="C38" s="95"/>
      <c r="D38" s="97"/>
      <c r="E38" s="97"/>
      <c r="F38" s="97"/>
      <c r="G38" s="97"/>
      <c r="H38" s="97"/>
      <c r="I38" s="97"/>
      <c r="J38" s="97"/>
    </row>
    <row r="39" spans="1:13" s="90" customFormat="1" ht="15.75" x14ac:dyDescent="0.25">
      <c r="A39" s="93"/>
      <c r="B39" s="98"/>
      <c r="C39" s="95"/>
      <c r="D39" s="99"/>
      <c r="E39" s="99"/>
      <c r="F39" s="98"/>
      <c r="G39" s="99"/>
      <c r="H39" s="98"/>
      <c r="I39" s="99"/>
      <c r="J39" s="98"/>
    </row>
    <row r="40" spans="1:13" s="90" customFormat="1" ht="15.75" x14ac:dyDescent="0.25">
      <c r="A40" s="93"/>
      <c r="B40" s="98"/>
      <c r="C40" s="95"/>
      <c r="D40" s="99"/>
      <c r="E40" s="99"/>
      <c r="F40" s="98"/>
      <c r="G40" s="99"/>
      <c r="H40" s="98"/>
      <c r="I40" s="99"/>
      <c r="J40" s="98"/>
    </row>
    <row r="41" spans="1:13" ht="15.75" x14ac:dyDescent="0.25">
      <c r="A41" s="97"/>
      <c r="B41" s="98"/>
      <c r="C41" s="98"/>
      <c r="D41" s="98"/>
      <c r="E41" s="98"/>
      <c r="F41" s="95"/>
      <c r="G41" s="98"/>
      <c r="H41" s="95"/>
      <c r="I41" s="98"/>
      <c r="J41" s="95"/>
      <c r="K41" s="98"/>
      <c r="L41" s="95"/>
      <c r="M41" s="98"/>
    </row>
    <row r="42" spans="1:13" ht="15.75" x14ac:dyDescent="0.25">
      <c r="B42" s="90"/>
      <c r="C42" s="90"/>
      <c r="D42" s="90"/>
      <c r="E42" s="98"/>
      <c r="F42" s="99"/>
      <c r="G42" s="98"/>
      <c r="H42" s="99"/>
      <c r="I42" s="98"/>
      <c r="J42" s="99"/>
      <c r="K42" s="98"/>
      <c r="L42" s="99"/>
      <c r="M42" s="90"/>
    </row>
    <row r="43" spans="1:13" ht="15.75" x14ac:dyDescent="0.2">
      <c r="B43" s="97"/>
      <c r="C43" s="95"/>
      <c r="D43" s="95"/>
      <c r="F43" s="97"/>
      <c r="H43" s="97"/>
      <c r="J43" s="97"/>
      <c r="L43" s="97"/>
      <c r="M43" s="95"/>
    </row>
    <row r="44" spans="1:13" ht="15.75" x14ac:dyDescent="0.25">
      <c r="B44" s="98"/>
      <c r="F44" s="99"/>
      <c r="H44" s="99"/>
      <c r="J44" s="99"/>
      <c r="L44" s="99"/>
    </row>
    <row r="45" spans="1:13" ht="15.75" x14ac:dyDescent="0.25">
      <c r="B45" s="98"/>
      <c r="F45" s="99"/>
      <c r="H45" s="99"/>
      <c r="J45" s="99"/>
      <c r="L45" s="99"/>
    </row>
  </sheetData>
  <mergeCells count="29">
    <mergeCell ref="J14:J16"/>
    <mergeCell ref="K14:K16"/>
    <mergeCell ref="L14:L16"/>
    <mergeCell ref="E18:E20"/>
    <mergeCell ref="F18:F20"/>
    <mergeCell ref="G18:G20"/>
    <mergeCell ref="H18:H20"/>
    <mergeCell ref="I18:I20"/>
    <mergeCell ref="J18:J20"/>
    <mergeCell ref="K18:K20"/>
    <mergeCell ref="L18:L20"/>
    <mergeCell ref="E14:E16"/>
    <mergeCell ref="G14:G16"/>
    <mergeCell ref="F14:F16"/>
    <mergeCell ref="H14:H16"/>
    <mergeCell ref="I14:I16"/>
    <mergeCell ref="A7:D7"/>
    <mergeCell ref="C9:D9"/>
    <mergeCell ref="E9:F9"/>
    <mergeCell ref="G9:H9"/>
    <mergeCell ref="I9:J9"/>
    <mergeCell ref="I10:J10"/>
    <mergeCell ref="K9:L9"/>
    <mergeCell ref="K10:L10"/>
    <mergeCell ref="A10:A11"/>
    <mergeCell ref="B10:B11"/>
    <mergeCell ref="C10:D10"/>
    <mergeCell ref="E10:F10"/>
    <mergeCell ref="G10:H10"/>
  </mergeCells>
  <conditionalFormatting sqref="D14:D20 M14:M20 E14:J14 L14 E17:J17 L17:L18 E18 G18:K18">
    <cfRule type="cellIs" dxfId="22" priority="42" operator="equal">
      <formula>"NO"</formula>
    </cfRule>
  </conditionalFormatting>
  <conditionalFormatting sqref="K17">
    <cfRule type="cellIs" dxfId="21" priority="6" operator="equal">
      <formula>"NO"</formula>
    </cfRule>
  </conditionalFormatting>
  <conditionalFormatting sqref="K14">
    <cfRule type="cellIs" dxfId="20" priority="3" operator="equal">
      <formula>"NO"</formula>
    </cfRule>
  </conditionalFormatting>
  <conditionalFormatting sqref="C14:C19">
    <cfRule type="cellIs" dxfId="19" priority="5" operator="equal">
      <formula>"NO"</formula>
    </cfRule>
  </conditionalFormatting>
  <conditionalFormatting sqref="C20">
    <cfRule type="cellIs" dxfId="18" priority="4" operator="equal">
      <formula>"NO"</formula>
    </cfRule>
  </conditionalFormatting>
  <conditionalFormatting sqref="F18">
    <cfRule type="cellIs" dxfId="17"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80" t="s">
        <v>85</v>
      </c>
      <c r="B1" s="280"/>
      <c r="C1" s="280"/>
      <c r="D1" s="280"/>
      <c r="E1" s="280"/>
      <c r="F1" s="280"/>
    </row>
    <row r="2" spans="1:6" x14ac:dyDescent="0.25">
      <c r="A2" s="280"/>
      <c r="B2" s="280"/>
      <c r="C2" s="280"/>
      <c r="D2" s="280"/>
      <c r="E2" s="280"/>
      <c r="F2" s="280"/>
    </row>
    <row r="3" spans="1:6" ht="18" customHeight="1" x14ac:dyDescent="0.25">
      <c r="A3" s="281" t="s">
        <v>63</v>
      </c>
      <c r="B3" s="281"/>
      <c r="C3" s="281"/>
      <c r="D3" s="281"/>
      <c r="E3" s="281"/>
      <c r="F3" s="281"/>
    </row>
    <row r="4" spans="1:6" ht="59.25" customHeight="1" x14ac:dyDescent="0.25">
      <c r="A4" s="281"/>
      <c r="B4" s="281"/>
      <c r="C4" s="281"/>
      <c r="D4" s="281"/>
      <c r="E4" s="281"/>
      <c r="F4" s="281"/>
    </row>
    <row r="5" spans="1:6" x14ac:dyDescent="0.25">
      <c r="A5" s="281"/>
      <c r="B5" s="281"/>
      <c r="C5" s="281"/>
      <c r="D5" s="281"/>
      <c r="E5" s="281"/>
      <c r="F5" s="281"/>
    </row>
    <row r="6" spans="1:6" ht="15" customHeight="1" x14ac:dyDescent="0.25">
      <c r="A6" s="282" t="s">
        <v>88</v>
      </c>
      <c r="B6" s="282"/>
      <c r="C6" s="282"/>
      <c r="D6" s="282"/>
      <c r="E6" s="282"/>
      <c r="F6" s="282"/>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VERIFICACIÓN JURIDICA</vt:lpstr>
      <vt:lpstr>VERIFICACIÓN FINANCIERA</vt:lpstr>
      <vt:lpstr>VERIFICACION TECNICA</vt:lpstr>
      <vt:lpstr>VTE</vt:lpstr>
      <vt:lpstr>CALIFICACION ADICIONAL</vt:lpstr>
      <vt:lpstr>PROPUESTA ECONOMICA</vt:lpstr>
      <vt:lpstr>'CALIFICACION ADICIONAL'!Área_de_impresión</vt:lpstr>
      <vt:lpstr>'VERIFICACIÓN JURIDICA'!Área_de_impresión</vt:lpstr>
      <vt:lpstr>'VERIFICACION TECNICA'!Área_de_impresión</vt:lpstr>
      <vt:lpstr>'VERIFICACION TECNICA'!formula</vt:lpstr>
      <vt:lpstr>'CALIFICACION ADICIONAL'!Títulos_a_imprimir</vt:lpstr>
      <vt:lpstr>'VERIFICACIÓN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2017-09-05T21:11:09Z</cp:lastPrinted>
  <dcterms:created xsi:type="dcterms:W3CDTF">2009-02-06T14:59:26Z</dcterms:created>
  <dcterms:modified xsi:type="dcterms:W3CDTF">2019-03-08T20:02:54Z</dcterms:modified>
</cp:coreProperties>
</file>